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70" tabRatio="449" activeTab="0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1'!$A$1:$T$36</definedName>
    <definedName name="_xlnm.Print_Area" localSheetId="1">'Приложение 2'!$A$1:$V$36</definedName>
  </definedNames>
  <calcPr fullCalcOnLoad="1"/>
</workbook>
</file>

<file path=xl/sharedStrings.xml><?xml version="1.0" encoding="utf-8"?>
<sst xmlns="http://schemas.openxmlformats.org/spreadsheetml/2006/main" count="310" uniqueCount="123">
  <si>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</si>
  <si>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</si>
  <si>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</si>
  <si>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</si>
  <si>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</si>
  <si>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</si>
  <si>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</si>
  <si>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</si>
  <si>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</si>
  <si>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</si>
  <si>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</si>
  <si>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</si>
  <si>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</si>
  <si>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</si>
  <si>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</si>
  <si>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</si>
  <si>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</si>
  <si>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</si>
  <si>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</si>
  <si>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</si>
  <si>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</si>
  <si>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</si>
  <si>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</si>
  <si>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</si>
  <si>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</si>
  <si>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</si>
  <si>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1.1</t>
  </si>
  <si>
    <t>1.1.1</t>
  </si>
  <si>
    <t>№ п\п</t>
  </si>
  <si>
    <t>Стоимость капитального ремонта ВСЕГО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</si>
  <si>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</si>
  <si>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</si>
  <si>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</si>
  <si>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</si>
  <si>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</si>
  <si>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</si>
  <si>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</si>
  <si>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другие виды</t>
  </si>
  <si>
    <t>ед.</t>
  </si>
  <si>
    <t>кв.м.</t>
  </si>
  <si>
    <t>куб.м.</t>
  </si>
  <si>
    <t xml:space="preserve">руб. </t>
  </si>
  <si>
    <t>4а</t>
  </si>
  <si>
    <t>4б</t>
  </si>
  <si>
    <t>4в</t>
  </si>
  <si>
    <t>4г</t>
  </si>
  <si>
    <t>4д</t>
  </si>
  <si>
    <t>1.2.1</t>
  </si>
  <si>
    <t>виды, установленные законом Камчатского края от 02.12.2013 №359</t>
  </si>
  <si>
    <t>государственная экспертиза проектной документации</t>
  </si>
  <si>
    <t>проведение инженерно-геологических изысканий</t>
  </si>
  <si>
    <t>Планируемый год проведения капитального ремонта</t>
  </si>
  <si>
    <t>Общая площадь МКД, всего</t>
  </si>
  <si>
    <t>Количество МКД</t>
  </si>
  <si>
    <t>Всего</t>
  </si>
  <si>
    <t>отопление</t>
  </si>
  <si>
    <t>ХВС</t>
  </si>
  <si>
    <t>ГВС</t>
  </si>
  <si>
    <t>1.2</t>
  </si>
  <si>
    <t>электро снабжение</t>
  </si>
  <si>
    <t>водо отведение</t>
  </si>
  <si>
    <t>Итого по МО:</t>
  </si>
  <si>
    <t>Х</t>
  </si>
  <si>
    <t>иные источники</t>
  </si>
  <si>
    <t>1.1.2</t>
  </si>
  <si>
    <t>1.1.3</t>
  </si>
  <si>
    <t>2017</t>
  </si>
  <si>
    <t>2018</t>
  </si>
  <si>
    <t>2019</t>
  </si>
  <si>
    <t>1.2.2</t>
  </si>
  <si>
    <t>1.2.3</t>
  </si>
  <si>
    <t>I    квартал</t>
  </si>
  <si>
    <t>II    квартал</t>
  </si>
  <si>
    <t>III    квартал</t>
  </si>
  <si>
    <t>IV    квартал</t>
  </si>
  <si>
    <t>II     квартал</t>
  </si>
  <si>
    <t>III     квартал</t>
  </si>
  <si>
    <t>2017 год</t>
  </si>
  <si>
    <t>2018 год</t>
  </si>
  <si>
    <t>2019 год</t>
  </si>
  <si>
    <t>Планируемые показатели выполнения краткосрочного плана реализации реализации региональной программы капитального ремонта общего имущества многоквартирных домов в Камчатском крае на 2014-2043 годы по городскому округу "посёлок Палана" на 2017 - 2019 годы</t>
  </si>
  <si>
    <t>2. Реестр многоквартирных домов, 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видам ремонта  по  городскому округу "посёлок Палана" на 2017 - 2019 годы</t>
  </si>
  <si>
    <t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 городскому округу "посёлок Палана" на 2017 - 2019 годы</t>
  </si>
  <si>
    <t xml:space="preserve"> Городской округ "посёлок Палана"</t>
  </si>
  <si>
    <t>1.1.4</t>
  </si>
  <si>
    <t>Деревянный, брусчатый</t>
  </si>
  <si>
    <t>1.1.5</t>
  </si>
  <si>
    <t>1.2.4</t>
  </si>
  <si>
    <t>1.2.5</t>
  </si>
  <si>
    <t>1.2.6</t>
  </si>
  <si>
    <t>1.2.7</t>
  </si>
  <si>
    <t>1.1.6</t>
  </si>
  <si>
    <t>1.1.7</t>
  </si>
  <si>
    <t>1.2.8</t>
  </si>
  <si>
    <t>1.1.8</t>
  </si>
  <si>
    <t>п. Палана, ул. Обухова, д. 23</t>
  </si>
  <si>
    <t>п. Палана, ул. Обухова, д. 3</t>
  </si>
  <si>
    <t>п. Палана, ул. Обухова, д. 17</t>
  </si>
  <si>
    <t>п. Палана, ул. Обухова, д. 19</t>
  </si>
  <si>
    <t>п. Палана, ул. Обухова, д. 21</t>
  </si>
  <si>
    <t>п. Палана, ул. Обухова, д. 25</t>
  </si>
  <si>
    <t>п. Палана, ул. Обухова, д. 29</t>
  </si>
  <si>
    <t>37.14</t>
  </si>
  <si>
    <t>Панельный</t>
  </si>
  <si>
    <t>11.14</t>
  </si>
  <si>
    <t>п. Палана, ул. Обухова, д. 11</t>
  </si>
  <si>
    <t>п. Палана, ул. Обухова, д. 15</t>
  </si>
  <si>
    <t>п. Палана, ул. Обухова, д. 13</t>
  </si>
  <si>
    <t>п. Палана, ул. Обухова, д. 1</t>
  </si>
  <si>
    <t>п. Палана, ул. имени 50-летия Камчатского Комсомола, д. 1а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</si>
  <si>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</si>
  <si>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</si>
  <si>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</si>
  <si>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</si>
  <si>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имени Георгия Игнатьевича Бекерева, д. 18</t>
  </si>
  <si>
    <t>п. Палана, ул. имени Г.И. Чубарова, д. 8</t>
  </si>
  <si>
    <t xml:space="preserve">Приложение №1   </t>
  </si>
  <si>
    <t xml:space="preserve">к Постановлению Администрации городского округа </t>
  </si>
  <si>
    <t xml:space="preserve">к постановлению Администрации городского округа </t>
  </si>
  <si>
    <t xml:space="preserve">Приложение №2  </t>
  </si>
  <si>
    <t xml:space="preserve">Приложение №3 </t>
  </si>
  <si>
    <r>
      <t>"посёлок Палана" от ___</t>
    </r>
    <r>
      <rPr>
        <u val="single"/>
        <sz val="12"/>
        <color indexed="8"/>
        <rFont val="Times New Roman"/>
        <family val="1"/>
      </rPr>
      <t>25.04.2017</t>
    </r>
    <r>
      <rPr>
        <sz val="12"/>
        <color indexed="8"/>
        <rFont val="Times New Roman"/>
        <family val="1"/>
      </rPr>
      <t>_____ № ___</t>
    </r>
    <r>
      <rPr>
        <u val="single"/>
        <sz val="12"/>
        <color indexed="8"/>
        <rFont val="Times New Roman"/>
        <family val="1"/>
      </rPr>
      <t>64</t>
    </r>
    <r>
      <rPr>
        <sz val="12"/>
        <color indexed="8"/>
        <rFont val="Times New Roman"/>
        <family val="1"/>
      </rPr>
      <t>____</t>
    </r>
  </si>
  <si>
    <t xml:space="preserve"> "посёлок Палана" от  ___25.04.2017_____ № ___64____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</si>
</sst>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6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3" fontId="54" fillId="0" borderId="10" xfId="0" applyNumberFormat="1" applyFont="1" applyFill="1" applyBorder="1" applyAlignment="1">
      <alignment horizontal="center" vertical="center" textRotation="90" wrapText="1"/>
    </xf>
    <xf numFmtId="3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4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5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54" fillId="33" borderId="10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shrinkToFit="1"/>
    </xf>
    <xf numFmtId="3" fontId="5" fillId="33" borderId="10" xfId="0" applyNumberFormat="1" applyFont="1" applyFill="1" applyBorder="1" applyAlignment="1">
      <alignment horizontal="center" vertical="center" wrapText="1"/>
    </xf>
    <xf numFmtId="4" fontId="54" fillId="33" borderId="12" xfId="0" applyNumberFormat="1" applyFont="1" applyFill="1" applyBorder="1" applyAlignment="1">
      <alignment horizontal="center" vertical="center" wrapText="1"/>
    </xf>
    <xf numFmtId="14" fontId="54" fillId="33" borderId="12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14" fontId="54" fillId="33" borderId="10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4" fontId="55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7" fillId="0" borderId="0" xfId="0" applyFont="1" applyAlignment="1">
      <alignment/>
    </xf>
    <xf numFmtId="4" fontId="58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right" vertical="top" wrapText="1"/>
    </xf>
    <xf numFmtId="0" fontId="59" fillId="0" borderId="0" xfId="0" applyFont="1" applyAlignment="1">
      <alignment horizontal="right" vertical="top" wrapText="1"/>
    </xf>
    <xf numFmtId="0" fontId="54" fillId="0" borderId="12" xfId="0" applyFont="1" applyFill="1" applyBorder="1" applyAlignment="1">
      <alignment horizontal="center" vertical="center" textRotation="90"/>
    </xf>
    <xf numFmtId="0" fontId="54" fillId="0" borderId="14" xfId="0" applyFont="1" applyFill="1" applyBorder="1" applyAlignment="1">
      <alignment horizontal="center" vertical="center" textRotation="90"/>
    </xf>
    <xf numFmtId="0" fontId="54" fillId="0" borderId="11" xfId="0" applyFont="1" applyFill="1" applyBorder="1" applyAlignment="1">
      <alignment horizontal="center" vertical="center" textRotation="90"/>
    </xf>
    <xf numFmtId="49" fontId="55" fillId="0" borderId="15" xfId="0" applyNumberFormat="1" applyFont="1" applyFill="1" applyBorder="1" applyAlignment="1">
      <alignment horizontal="center" vertical="center" wrapText="1"/>
    </xf>
    <xf numFmtId="49" fontId="55" fillId="0" borderId="16" xfId="0" applyNumberFormat="1" applyFont="1" applyFill="1" applyBorder="1" applyAlignment="1">
      <alignment horizontal="center" vertical="center" wrapText="1"/>
    </xf>
    <xf numFmtId="49" fontId="55" fillId="0" borderId="17" xfId="0" applyNumberFormat="1" applyFont="1" applyFill="1" applyBorder="1" applyAlignment="1">
      <alignment horizontal="center" vertical="center" wrapText="1"/>
    </xf>
    <xf numFmtId="49" fontId="55" fillId="33" borderId="18" xfId="0" applyNumberFormat="1" applyFont="1" applyFill="1" applyBorder="1" applyAlignment="1">
      <alignment horizontal="center" vertical="center" wrapText="1"/>
    </xf>
    <xf numFmtId="49" fontId="55" fillId="33" borderId="19" xfId="0" applyNumberFormat="1" applyFont="1" applyFill="1" applyBorder="1" applyAlignment="1">
      <alignment horizontal="center" vertical="center" wrapText="1"/>
    </xf>
    <xf numFmtId="49" fontId="55" fillId="33" borderId="20" xfId="0" applyNumberFormat="1" applyFont="1" applyFill="1" applyBorder="1" applyAlignment="1">
      <alignment horizontal="center" vertical="center" wrapText="1"/>
    </xf>
    <xf numFmtId="49" fontId="55" fillId="33" borderId="15" xfId="0" applyNumberFormat="1" applyFont="1" applyFill="1" applyBorder="1" applyAlignment="1">
      <alignment horizontal="center" vertical="center" wrapText="1"/>
    </xf>
    <xf numFmtId="49" fontId="55" fillId="33" borderId="16" xfId="0" applyNumberFormat="1" applyFont="1" applyFill="1" applyBorder="1" applyAlignment="1">
      <alignment horizontal="center" vertical="center" wrapText="1"/>
    </xf>
    <xf numFmtId="49" fontId="55" fillId="33" borderId="17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textRotation="90" wrapText="1"/>
    </xf>
    <xf numFmtId="0" fontId="54" fillId="0" borderId="14" xfId="0" applyFont="1" applyFill="1" applyBorder="1" applyAlignment="1">
      <alignment horizontal="center" vertical="center" textRotation="90" wrapText="1"/>
    </xf>
    <xf numFmtId="0" fontId="54" fillId="0" borderId="11" xfId="0" applyFont="1" applyFill="1" applyBorder="1" applyAlignment="1">
      <alignment horizontal="center" vertical="center" textRotation="90" wrapText="1"/>
    </xf>
    <xf numFmtId="3" fontId="54" fillId="0" borderId="12" xfId="0" applyNumberFormat="1" applyFont="1" applyFill="1" applyBorder="1" applyAlignment="1">
      <alignment horizontal="center" vertical="center" textRotation="90" wrapText="1"/>
    </xf>
    <xf numFmtId="3" fontId="54" fillId="0" borderId="11" xfId="0" applyNumberFormat="1" applyFont="1" applyFill="1" applyBorder="1" applyAlignment="1">
      <alignment horizontal="center" vertical="center" textRotation="90" wrapText="1"/>
    </xf>
    <xf numFmtId="0" fontId="55" fillId="0" borderId="15" xfId="0" applyFont="1" applyFill="1" applyBorder="1" applyAlignment="1">
      <alignment vertical="center"/>
    </xf>
    <xf numFmtId="0" fontId="55" fillId="0" borderId="17" xfId="0" applyFont="1" applyFill="1" applyBorder="1" applyAlignment="1">
      <alignment vertical="center"/>
    </xf>
    <xf numFmtId="0" fontId="60" fillId="0" borderId="19" xfId="0" applyFont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3" fontId="54" fillId="0" borderId="14" xfId="0" applyNumberFormat="1" applyFont="1" applyFill="1" applyBorder="1" applyAlignment="1">
      <alignment horizontal="center" vertical="center" textRotation="90" wrapText="1"/>
    </xf>
    <xf numFmtId="3" fontId="54" fillId="0" borderId="10" xfId="0" applyNumberFormat="1" applyFont="1" applyFill="1" applyBorder="1" applyAlignment="1">
      <alignment horizontal="center" vertical="center" textRotation="90" wrapText="1"/>
    </xf>
    <xf numFmtId="3" fontId="54" fillId="0" borderId="15" xfId="0" applyNumberFormat="1" applyFont="1" applyFill="1" applyBorder="1" applyAlignment="1">
      <alignment horizontal="center" vertical="center" wrapText="1"/>
    </xf>
    <xf numFmtId="3" fontId="54" fillId="0" borderId="17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wrapText="1"/>
    </xf>
    <xf numFmtId="0" fontId="56" fillId="0" borderId="19" xfId="0" applyFont="1" applyBorder="1" applyAlignment="1">
      <alignment horizontal="center" wrapText="1"/>
    </xf>
    <xf numFmtId="0" fontId="56" fillId="0" borderId="20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6"/>
  <sheetViews>
    <sheetView tabSelected="1" zoomScale="85" zoomScaleNormal="85" zoomScalePageLayoutView="0" workbookViewId="0" topLeftCell="A1">
      <selection activeCell="I3" sqref="I3:T3"/>
    </sheetView>
  </sheetViews>
  <sheetFormatPr defaultColWidth="9.140625" defaultRowHeight="15"/>
  <cols>
    <col min="1" max="1" width="6.140625" style="0" bestFit="1" customWidth="1"/>
    <col min="2" max="2" width="53.57421875" style="0" customWidth="1"/>
    <col min="3" max="4" width="6.57421875" style="0" customWidth="1"/>
    <col min="5" max="5" width="23.00390625" style="0" bestFit="1" customWidth="1"/>
    <col min="6" max="7" width="4.00390625" style="0" bestFit="1" customWidth="1"/>
    <col min="8" max="11" width="8.7109375" style="3" customWidth="1"/>
    <col min="12" max="12" width="14.28125" style="3" bestFit="1" customWidth="1"/>
    <col min="13" max="13" width="9.57421875" style="3" bestFit="1" customWidth="1"/>
    <col min="14" max="14" width="14.28125" style="3" bestFit="1" customWidth="1"/>
    <col min="15" max="15" width="10.140625" style="3" bestFit="1" customWidth="1"/>
    <col min="16" max="16" width="13.140625" style="3" customWidth="1"/>
    <col min="17" max="17" width="5.00390625" style="3" bestFit="1" customWidth="1"/>
    <col min="18" max="19" width="9.57421875" style="3" customWidth="1"/>
    <col min="20" max="20" width="11.28125" style="0" customWidth="1"/>
    <col min="21" max="21" width="6.140625" style="64" hidden="1" customWidth="1"/>
    <col min="22" max="22" width="10.28125" style="0" bestFit="1" customWidth="1"/>
  </cols>
  <sheetData>
    <row r="1" spans="1:20" ht="18" customHeight="1">
      <c r="A1" s="1"/>
      <c r="B1" s="1"/>
      <c r="C1" s="1"/>
      <c r="D1" s="1"/>
      <c r="E1" s="1"/>
      <c r="F1" s="1"/>
      <c r="G1" s="1"/>
      <c r="H1" s="2"/>
      <c r="I1" s="68" t="s">
        <v>116</v>
      </c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18" customHeight="1">
      <c r="A2" s="1"/>
      <c r="B2" s="1"/>
      <c r="C2" s="1"/>
      <c r="D2" s="1"/>
      <c r="E2" s="1"/>
      <c r="F2" s="1"/>
      <c r="G2" s="1"/>
      <c r="H2" s="2"/>
      <c r="I2" s="67"/>
      <c r="J2" s="67"/>
      <c r="K2" s="67"/>
      <c r="L2" s="67"/>
      <c r="M2" s="67"/>
      <c r="N2" s="67"/>
      <c r="O2" s="68" t="s">
        <v>118</v>
      </c>
      <c r="P2" s="68"/>
      <c r="Q2" s="68"/>
      <c r="R2" s="68"/>
      <c r="S2" s="68"/>
      <c r="T2" s="68"/>
    </row>
    <row r="3" spans="1:20" ht="65.25" customHeight="1">
      <c r="A3" s="1"/>
      <c r="B3" s="1"/>
      <c r="C3" s="1"/>
      <c r="D3" s="1"/>
      <c r="E3" s="1"/>
      <c r="F3" s="1"/>
      <c r="G3" s="1"/>
      <c r="H3" s="2"/>
      <c r="I3" s="68" t="s">
        <v>122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51" customHeight="1">
      <c r="A4" s="89" t="s">
        <v>82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1" s="1" customFormat="1" ht="35.25" customHeight="1">
      <c r="A5" s="90" t="s">
        <v>0</v>
      </c>
      <c r="B5" s="90" t="s">
        <v>1</v>
      </c>
      <c r="C5" s="93" t="s">
        <v>2</v>
      </c>
      <c r="D5" s="94"/>
      <c r="E5" s="69" t="s">
        <v>3</v>
      </c>
      <c r="F5" s="69" t="s">
        <v>4</v>
      </c>
      <c r="G5" s="69" t="s">
        <v>5</v>
      </c>
      <c r="H5" s="85" t="s">
        <v>6</v>
      </c>
      <c r="I5" s="97" t="s">
        <v>7</v>
      </c>
      <c r="J5" s="98"/>
      <c r="K5" s="85" t="s">
        <v>8</v>
      </c>
      <c r="L5" s="81" t="s">
        <v>9</v>
      </c>
      <c r="M5" s="81"/>
      <c r="N5" s="81"/>
      <c r="O5" s="81"/>
      <c r="P5" s="81"/>
      <c r="Q5" s="81"/>
      <c r="R5" s="85" t="s">
        <v>10</v>
      </c>
      <c r="S5" s="85" t="s">
        <v>11</v>
      </c>
      <c r="T5" s="82" t="s">
        <v>12</v>
      </c>
      <c r="U5" s="64"/>
    </row>
    <row r="6" spans="1:21" s="1" customFormat="1" ht="15" customHeight="1">
      <c r="A6" s="91"/>
      <c r="B6" s="91"/>
      <c r="C6" s="82" t="s">
        <v>13</v>
      </c>
      <c r="D6" s="82" t="s">
        <v>14</v>
      </c>
      <c r="E6" s="70"/>
      <c r="F6" s="70"/>
      <c r="G6" s="70"/>
      <c r="H6" s="95"/>
      <c r="I6" s="85" t="s">
        <v>15</v>
      </c>
      <c r="J6" s="85" t="s">
        <v>16</v>
      </c>
      <c r="K6" s="95"/>
      <c r="L6" s="96" t="s">
        <v>15</v>
      </c>
      <c r="M6" s="81" t="s">
        <v>17</v>
      </c>
      <c r="N6" s="81"/>
      <c r="O6" s="81"/>
      <c r="P6" s="81"/>
      <c r="Q6" s="81"/>
      <c r="R6" s="95"/>
      <c r="S6" s="95"/>
      <c r="T6" s="83"/>
      <c r="U6" s="64"/>
    </row>
    <row r="7" spans="1:21" s="1" customFormat="1" ht="195" customHeight="1">
      <c r="A7" s="91"/>
      <c r="B7" s="91"/>
      <c r="C7" s="83"/>
      <c r="D7" s="83"/>
      <c r="E7" s="70"/>
      <c r="F7" s="70"/>
      <c r="G7" s="70"/>
      <c r="H7" s="86"/>
      <c r="I7" s="86"/>
      <c r="J7" s="86"/>
      <c r="K7" s="86"/>
      <c r="L7" s="96"/>
      <c r="M7" s="11" t="s">
        <v>18</v>
      </c>
      <c r="N7" s="11" t="s">
        <v>19</v>
      </c>
      <c r="O7" s="11" t="s">
        <v>20</v>
      </c>
      <c r="P7" s="11" t="s">
        <v>21</v>
      </c>
      <c r="Q7" s="11" t="s">
        <v>63</v>
      </c>
      <c r="R7" s="86"/>
      <c r="S7" s="86"/>
      <c r="T7" s="83"/>
      <c r="U7" s="64"/>
    </row>
    <row r="8" spans="1:21" s="1" customFormat="1" ht="15">
      <c r="A8" s="92"/>
      <c r="B8" s="92"/>
      <c r="C8" s="84"/>
      <c r="D8" s="84"/>
      <c r="E8" s="71"/>
      <c r="F8" s="71"/>
      <c r="G8" s="71"/>
      <c r="H8" s="12" t="s">
        <v>22</v>
      </c>
      <c r="I8" s="12" t="s">
        <v>22</v>
      </c>
      <c r="J8" s="12" t="s">
        <v>22</v>
      </c>
      <c r="K8" s="12" t="s">
        <v>23</v>
      </c>
      <c r="L8" s="12" t="s">
        <v>24</v>
      </c>
      <c r="M8" s="12" t="s">
        <v>24</v>
      </c>
      <c r="N8" s="12" t="s">
        <v>24</v>
      </c>
      <c r="O8" s="12" t="s">
        <v>24</v>
      </c>
      <c r="P8" s="12" t="s">
        <v>24</v>
      </c>
      <c r="Q8" s="12"/>
      <c r="R8" s="12" t="s">
        <v>25</v>
      </c>
      <c r="S8" s="12" t="s">
        <v>25</v>
      </c>
      <c r="T8" s="84"/>
      <c r="U8" s="64"/>
    </row>
    <row r="9" spans="1:21" s="1" customFormat="1" ht="1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  <c r="R9" s="14">
        <v>18</v>
      </c>
      <c r="S9" s="14">
        <v>19</v>
      </c>
      <c r="T9" s="14">
        <v>20</v>
      </c>
      <c r="U9" s="64"/>
    </row>
    <row r="10" spans="1:21" s="9" customFormat="1" ht="15">
      <c r="A10" s="87" t="s">
        <v>61</v>
      </c>
      <c r="B10" s="88"/>
      <c r="C10" s="15"/>
      <c r="D10" s="15"/>
      <c r="E10" s="15"/>
      <c r="F10" s="15"/>
      <c r="G10" s="15"/>
      <c r="H10" s="16">
        <f aca="true" t="shared" si="0" ref="H10:Q10">H12+H20+H28</f>
        <v>8698.86</v>
      </c>
      <c r="I10" s="16">
        <f t="shared" si="0"/>
        <v>8060.91</v>
      </c>
      <c r="J10" s="16">
        <f t="shared" si="0"/>
        <v>4832.5</v>
      </c>
      <c r="K10" s="17">
        <f t="shared" si="0"/>
        <v>420</v>
      </c>
      <c r="L10" s="16">
        <f t="shared" si="0"/>
        <v>27856720</v>
      </c>
      <c r="M10" s="16">
        <f t="shared" si="0"/>
        <v>0</v>
      </c>
      <c r="N10" s="16">
        <f t="shared" si="0"/>
        <v>12587571.55</v>
      </c>
      <c r="O10" s="16">
        <f t="shared" si="0"/>
        <v>20727.349999999627</v>
      </c>
      <c r="P10" s="16">
        <f t="shared" si="0"/>
        <v>15248421.099999998</v>
      </c>
      <c r="Q10" s="16">
        <f t="shared" si="0"/>
        <v>0</v>
      </c>
      <c r="R10" s="16" t="s">
        <v>62</v>
      </c>
      <c r="S10" s="16" t="s">
        <v>62</v>
      </c>
      <c r="T10" s="15" t="s">
        <v>62</v>
      </c>
      <c r="U10" s="65"/>
    </row>
    <row r="11" spans="1:21" s="9" customFormat="1" ht="15">
      <c r="A11" s="72" t="s">
        <v>66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4"/>
      <c r="U11" s="65"/>
    </row>
    <row r="12" spans="1:21" s="9" customFormat="1" ht="15">
      <c r="A12" s="18" t="s">
        <v>26</v>
      </c>
      <c r="B12" s="19" t="s">
        <v>83</v>
      </c>
      <c r="C12" s="15" t="s">
        <v>62</v>
      </c>
      <c r="D12" s="15" t="s">
        <v>62</v>
      </c>
      <c r="E12" s="15" t="s">
        <v>62</v>
      </c>
      <c r="F12" s="15" t="s">
        <v>62</v>
      </c>
      <c r="G12" s="15" t="s">
        <v>62</v>
      </c>
      <c r="H12" s="16">
        <f aca="true" t="shared" si="1" ref="H12:Q12">SUM(H13:H18)</f>
        <v>2238.37</v>
      </c>
      <c r="I12" s="16">
        <f t="shared" si="1"/>
        <v>2074.05</v>
      </c>
      <c r="J12" s="16">
        <f t="shared" si="1"/>
        <v>1152.18</v>
      </c>
      <c r="K12" s="16">
        <f t="shared" si="1"/>
        <v>106</v>
      </c>
      <c r="L12" s="16">
        <f t="shared" si="1"/>
        <v>10525258</v>
      </c>
      <c r="M12" s="16">
        <f t="shared" si="1"/>
        <v>0</v>
      </c>
      <c r="N12" s="16">
        <f t="shared" si="1"/>
        <v>4378906.680000001</v>
      </c>
      <c r="O12" s="16">
        <f>L12-10504530.65</f>
        <v>20727.349999999627</v>
      </c>
      <c r="P12" s="16">
        <f t="shared" si="1"/>
        <v>6125623.969999999</v>
      </c>
      <c r="Q12" s="16">
        <f t="shared" si="1"/>
        <v>0</v>
      </c>
      <c r="R12" s="16" t="s">
        <v>62</v>
      </c>
      <c r="S12" s="16" t="s">
        <v>62</v>
      </c>
      <c r="T12" s="15" t="s">
        <v>62</v>
      </c>
      <c r="U12" s="65"/>
    </row>
    <row r="13" spans="1:31" s="1" customFormat="1" ht="15">
      <c r="A13" s="46" t="s">
        <v>27</v>
      </c>
      <c r="B13" s="38" t="s">
        <v>105</v>
      </c>
      <c r="C13" s="47">
        <v>1965</v>
      </c>
      <c r="D13" s="47">
        <v>2015</v>
      </c>
      <c r="E13" s="48" t="s">
        <v>85</v>
      </c>
      <c r="F13" s="60">
        <v>2</v>
      </c>
      <c r="G13" s="60">
        <v>1</v>
      </c>
      <c r="H13" s="36">
        <v>353.5</v>
      </c>
      <c r="I13" s="36">
        <v>329.2</v>
      </c>
      <c r="J13" s="39">
        <v>164.13</v>
      </c>
      <c r="K13" s="49">
        <v>8</v>
      </c>
      <c r="L13" s="36">
        <f>SUM('Приложение 2'!C13)</f>
        <v>1119662</v>
      </c>
      <c r="M13" s="36">
        <v>0</v>
      </c>
      <c r="N13" s="50">
        <v>465821.8744986736</v>
      </c>
      <c r="O13" s="50">
        <f aca="true" t="shared" si="2" ref="O13:O18">L13-N13-P13</f>
        <v>2204.9549960354343</v>
      </c>
      <c r="P13" s="50">
        <v>651635.170505291</v>
      </c>
      <c r="Q13" s="50">
        <v>0</v>
      </c>
      <c r="R13" s="50">
        <f aca="true" t="shared" si="3" ref="R13:R18">L13/I13</f>
        <v>3401.1603888213854</v>
      </c>
      <c r="S13" s="50">
        <v>5060.57</v>
      </c>
      <c r="T13" s="51">
        <v>43100</v>
      </c>
      <c r="U13" s="66" t="s">
        <v>102</v>
      </c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s="1" customFormat="1" ht="15">
      <c r="A14" s="46" t="s">
        <v>64</v>
      </c>
      <c r="B14" s="38" t="s">
        <v>106</v>
      </c>
      <c r="C14" s="52">
        <v>1966</v>
      </c>
      <c r="D14" s="52">
        <v>2015</v>
      </c>
      <c r="E14" s="48" t="s">
        <v>85</v>
      </c>
      <c r="F14" s="52">
        <v>2</v>
      </c>
      <c r="G14" s="52">
        <v>1</v>
      </c>
      <c r="H14" s="36">
        <v>349.17</v>
      </c>
      <c r="I14" s="36">
        <v>324</v>
      </c>
      <c r="J14" s="39">
        <v>151.7</v>
      </c>
      <c r="K14" s="49">
        <v>23</v>
      </c>
      <c r="L14" s="36">
        <f>SUM('Приложение 2'!C14)</f>
        <v>1102825</v>
      </c>
      <c r="M14" s="36">
        <v>0</v>
      </c>
      <c r="N14" s="50">
        <v>458817.04366496287</v>
      </c>
      <c r="O14" s="50">
        <f t="shared" si="2"/>
        <v>2171.787972845952</v>
      </c>
      <c r="P14" s="50">
        <v>641836.1683621912</v>
      </c>
      <c r="Q14" s="36">
        <v>0</v>
      </c>
      <c r="R14" s="50">
        <f t="shared" si="3"/>
        <v>3403.7808641975307</v>
      </c>
      <c r="S14" s="50">
        <v>5060.57</v>
      </c>
      <c r="T14" s="53">
        <v>43100</v>
      </c>
      <c r="U14" s="66" t="s">
        <v>102</v>
      </c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s="1" customFormat="1" ht="15">
      <c r="A15" s="54" t="s">
        <v>65</v>
      </c>
      <c r="B15" s="38" t="s">
        <v>107</v>
      </c>
      <c r="C15" s="47">
        <v>1966</v>
      </c>
      <c r="D15" s="47">
        <v>2016</v>
      </c>
      <c r="E15" s="48" t="s">
        <v>85</v>
      </c>
      <c r="F15" s="47">
        <v>2</v>
      </c>
      <c r="G15" s="47">
        <v>1</v>
      </c>
      <c r="H15" s="50">
        <v>350.8</v>
      </c>
      <c r="I15" s="50">
        <v>326.3</v>
      </c>
      <c r="J15" s="55">
        <v>190.78</v>
      </c>
      <c r="K15" s="56">
        <v>15</v>
      </c>
      <c r="L15" s="36">
        <f>SUM('Приложение 2'!C15)</f>
        <v>1110512</v>
      </c>
      <c r="M15" s="36">
        <v>0</v>
      </c>
      <c r="N15" s="50">
        <v>462015.12732706027</v>
      </c>
      <c r="O15" s="50">
        <f t="shared" si="2"/>
        <v>2186.925945005729</v>
      </c>
      <c r="P15" s="50">
        <v>646309.946727934</v>
      </c>
      <c r="Q15" s="50">
        <v>0</v>
      </c>
      <c r="R15" s="50">
        <f t="shared" si="3"/>
        <v>3403.3466135458166</v>
      </c>
      <c r="S15" s="50">
        <v>5060.57</v>
      </c>
      <c r="T15" s="51">
        <v>43100</v>
      </c>
      <c r="U15" s="66" t="s">
        <v>102</v>
      </c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53" s="34" customFormat="1" ht="15">
      <c r="A16" s="46" t="s">
        <v>84</v>
      </c>
      <c r="B16" s="38" t="s">
        <v>108</v>
      </c>
      <c r="C16" s="52">
        <v>1967</v>
      </c>
      <c r="D16" s="52">
        <v>2010</v>
      </c>
      <c r="E16" s="48" t="s">
        <v>85</v>
      </c>
      <c r="F16" s="47">
        <v>2</v>
      </c>
      <c r="G16" s="52">
        <v>1</v>
      </c>
      <c r="H16" s="36">
        <v>347.04</v>
      </c>
      <c r="I16" s="36">
        <v>321.74</v>
      </c>
      <c r="J16" s="39">
        <v>199.99</v>
      </c>
      <c r="K16" s="49">
        <v>18</v>
      </c>
      <c r="L16" s="36">
        <f>SUM('Приложение 2'!C16)</f>
        <v>3285515</v>
      </c>
      <c r="M16" s="36">
        <v>0</v>
      </c>
      <c r="N16" s="50">
        <v>1366898.899840764</v>
      </c>
      <c r="O16" s="50">
        <f t="shared" si="2"/>
        <v>6470.148900872562</v>
      </c>
      <c r="P16" s="50">
        <v>1912145.9512583634</v>
      </c>
      <c r="Q16" s="50">
        <v>0</v>
      </c>
      <c r="R16" s="50">
        <f t="shared" si="3"/>
        <v>10211.708211599427</v>
      </c>
      <c r="S16" s="50">
        <v>13497.72</v>
      </c>
      <c r="T16" s="51">
        <v>43100</v>
      </c>
      <c r="U16" s="66" t="s">
        <v>102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</row>
    <row r="17" spans="1:31" s="35" customFormat="1" ht="15">
      <c r="A17" s="46" t="s">
        <v>86</v>
      </c>
      <c r="B17" s="37" t="s">
        <v>109</v>
      </c>
      <c r="C17" s="52">
        <v>1975</v>
      </c>
      <c r="D17" s="52">
        <v>1975</v>
      </c>
      <c r="E17" s="48" t="s">
        <v>85</v>
      </c>
      <c r="F17" s="47">
        <v>2</v>
      </c>
      <c r="G17" s="52">
        <v>1</v>
      </c>
      <c r="H17" s="36">
        <v>299.91</v>
      </c>
      <c r="I17" s="39">
        <v>277.21</v>
      </c>
      <c r="J17" s="39">
        <v>209.3</v>
      </c>
      <c r="K17" s="49">
        <v>14</v>
      </c>
      <c r="L17" s="36">
        <f>SUM('Приложение 2'!C17)</f>
        <v>3830124</v>
      </c>
      <c r="M17" s="36">
        <v>0</v>
      </c>
      <c r="N17" s="50">
        <v>1593476.9075331283</v>
      </c>
      <c r="O17" s="50">
        <f t="shared" si="2"/>
        <v>7542.6447874400765</v>
      </c>
      <c r="P17" s="50">
        <v>2229104.4476794316</v>
      </c>
      <c r="Q17" s="50">
        <v>0</v>
      </c>
      <c r="R17" s="50">
        <f t="shared" si="3"/>
        <v>13816.687709678585</v>
      </c>
      <c r="S17" s="50">
        <v>18239.17</v>
      </c>
      <c r="T17" s="51">
        <v>43100</v>
      </c>
      <c r="U17" s="66" t="s">
        <v>102</v>
      </c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s="35" customFormat="1" ht="15">
      <c r="A18" s="46" t="s">
        <v>91</v>
      </c>
      <c r="B18" s="37" t="s">
        <v>110</v>
      </c>
      <c r="C18" s="52">
        <v>1970</v>
      </c>
      <c r="D18" s="52">
        <v>2011</v>
      </c>
      <c r="E18" s="48" t="s">
        <v>85</v>
      </c>
      <c r="F18" s="47">
        <v>2</v>
      </c>
      <c r="G18" s="52">
        <v>2</v>
      </c>
      <c r="H18" s="36">
        <v>537.95</v>
      </c>
      <c r="I18" s="39">
        <v>495.6</v>
      </c>
      <c r="J18" s="39">
        <v>236.28</v>
      </c>
      <c r="K18" s="49">
        <v>28</v>
      </c>
      <c r="L18" s="36">
        <f>SUM('Приложение 2'!C18)</f>
        <v>76620</v>
      </c>
      <c r="M18" s="36">
        <v>0</v>
      </c>
      <c r="N18" s="50">
        <v>31876.827135410836</v>
      </c>
      <c r="O18" s="50">
        <f t="shared" si="2"/>
        <v>150.8873978006086</v>
      </c>
      <c r="P18" s="50">
        <v>44592.285466788555</v>
      </c>
      <c r="Q18" s="50">
        <v>0</v>
      </c>
      <c r="R18" s="50">
        <f t="shared" si="3"/>
        <v>154.6004842615012</v>
      </c>
      <c r="S18" s="50">
        <v>1646.68</v>
      </c>
      <c r="T18" s="51">
        <v>43100</v>
      </c>
      <c r="U18" s="66" t="s">
        <v>102</v>
      </c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s="10" customFormat="1" ht="15">
      <c r="A19" s="78" t="s">
        <v>67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80"/>
      <c r="U19" s="65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21" s="9" customFormat="1" ht="15">
      <c r="A20" s="42" t="s">
        <v>26</v>
      </c>
      <c r="B20" s="43" t="s">
        <v>83</v>
      </c>
      <c r="C20" s="57" t="s">
        <v>62</v>
      </c>
      <c r="D20" s="57" t="s">
        <v>62</v>
      </c>
      <c r="E20" s="57" t="s">
        <v>62</v>
      </c>
      <c r="F20" s="57" t="s">
        <v>62</v>
      </c>
      <c r="G20" s="57" t="s">
        <v>62</v>
      </c>
      <c r="H20" s="58">
        <f>SUM(H21:H26)</f>
        <v>2822.34</v>
      </c>
      <c r="I20" s="58">
        <f aca="true" t="shared" si="4" ref="I20:Q20">SUM(I21:I26)</f>
        <v>2630.2</v>
      </c>
      <c r="J20" s="58">
        <f t="shared" si="4"/>
        <v>1703.01</v>
      </c>
      <c r="K20" s="58">
        <f t="shared" si="4"/>
        <v>127</v>
      </c>
      <c r="L20" s="58">
        <f t="shared" si="4"/>
        <v>8366218</v>
      </c>
      <c r="M20" s="58">
        <f t="shared" si="4"/>
        <v>0</v>
      </c>
      <c r="N20" s="58">
        <f t="shared" si="4"/>
        <v>3879596.4599999995</v>
      </c>
      <c r="O20" s="58">
        <f t="shared" si="4"/>
        <v>0</v>
      </c>
      <c r="P20" s="58">
        <f t="shared" si="4"/>
        <v>4486621.54</v>
      </c>
      <c r="Q20" s="58">
        <f t="shared" si="4"/>
        <v>0</v>
      </c>
      <c r="R20" s="58" t="s">
        <v>62</v>
      </c>
      <c r="S20" s="58" t="s">
        <v>62</v>
      </c>
      <c r="T20" s="57" t="s">
        <v>62</v>
      </c>
      <c r="U20" s="65"/>
    </row>
    <row r="21" spans="1:31" s="20" customFormat="1" ht="15">
      <c r="A21" s="46" t="s">
        <v>27</v>
      </c>
      <c r="B21" s="37" t="s">
        <v>110</v>
      </c>
      <c r="C21" s="52">
        <v>1970</v>
      </c>
      <c r="D21" s="52">
        <v>2011</v>
      </c>
      <c r="E21" s="48" t="s">
        <v>85</v>
      </c>
      <c r="F21" s="47">
        <v>2</v>
      </c>
      <c r="G21" s="47">
        <v>2</v>
      </c>
      <c r="H21" s="36">
        <v>537.95</v>
      </c>
      <c r="I21" s="36">
        <v>495.6</v>
      </c>
      <c r="J21" s="39">
        <v>236.28</v>
      </c>
      <c r="K21" s="49">
        <v>28</v>
      </c>
      <c r="L21" s="36">
        <f>SUM('Приложение 2'!C21)</f>
        <v>1802651</v>
      </c>
      <c r="M21" s="36">
        <v>0</v>
      </c>
      <c r="N21" s="36">
        <f aca="true" t="shared" si="5" ref="N21:N26">L21-P21</f>
        <v>835928.3057428648</v>
      </c>
      <c r="O21" s="36">
        <v>0</v>
      </c>
      <c r="P21" s="36">
        <v>966722.6942571352</v>
      </c>
      <c r="Q21" s="36">
        <v>0</v>
      </c>
      <c r="R21" s="36">
        <f aca="true" t="shared" si="6" ref="R21:R26">L21/I21</f>
        <v>3637.3103309120256</v>
      </c>
      <c r="S21" s="50">
        <v>4632.13</v>
      </c>
      <c r="T21" s="53">
        <v>43465</v>
      </c>
      <c r="U21" s="66" t="s">
        <v>102</v>
      </c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s="20" customFormat="1" ht="15">
      <c r="A22" s="46" t="s">
        <v>64</v>
      </c>
      <c r="B22" s="37" t="s">
        <v>111</v>
      </c>
      <c r="C22" s="52">
        <v>1970</v>
      </c>
      <c r="D22" s="47">
        <v>2016</v>
      </c>
      <c r="E22" s="48" t="s">
        <v>85</v>
      </c>
      <c r="F22" s="47">
        <v>2</v>
      </c>
      <c r="G22" s="47">
        <v>2</v>
      </c>
      <c r="H22" s="36">
        <v>538.16</v>
      </c>
      <c r="I22" s="36">
        <v>501.57</v>
      </c>
      <c r="J22" s="39">
        <v>236.29</v>
      </c>
      <c r="K22" s="49">
        <v>26</v>
      </c>
      <c r="L22" s="36">
        <f>SUM('Приложение 2'!C22)</f>
        <v>1663993</v>
      </c>
      <c r="M22" s="36">
        <v>0</v>
      </c>
      <c r="N22" s="36">
        <f t="shared" si="5"/>
        <v>771629.588454996</v>
      </c>
      <c r="O22" s="36">
        <v>0</v>
      </c>
      <c r="P22" s="36">
        <v>892363.411545004</v>
      </c>
      <c r="Q22" s="36">
        <v>0</v>
      </c>
      <c r="R22" s="36">
        <f t="shared" si="6"/>
        <v>3317.568833861674</v>
      </c>
      <c r="S22" s="50">
        <v>5060.57</v>
      </c>
      <c r="T22" s="53">
        <v>43465</v>
      </c>
      <c r="U22" s="66" t="s">
        <v>102</v>
      </c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s="20" customFormat="1" ht="15">
      <c r="A23" s="46" t="s">
        <v>65</v>
      </c>
      <c r="B23" s="37" t="s">
        <v>112</v>
      </c>
      <c r="C23" s="52">
        <v>1970</v>
      </c>
      <c r="D23" s="52">
        <v>2016</v>
      </c>
      <c r="E23" s="48" t="s">
        <v>85</v>
      </c>
      <c r="F23" s="47">
        <v>2</v>
      </c>
      <c r="G23" s="47">
        <v>2</v>
      </c>
      <c r="H23" s="36">
        <v>544.47</v>
      </c>
      <c r="I23" s="36">
        <v>511.77</v>
      </c>
      <c r="J23" s="39">
        <v>347.5</v>
      </c>
      <c r="K23" s="49">
        <v>25</v>
      </c>
      <c r="L23" s="36">
        <f>SUM('Приложение 2'!C23)</f>
        <v>571850</v>
      </c>
      <c r="M23" s="36">
        <v>0</v>
      </c>
      <c r="N23" s="36">
        <f t="shared" si="5"/>
        <v>265179.2286133352</v>
      </c>
      <c r="O23" s="36">
        <v>0</v>
      </c>
      <c r="P23" s="36">
        <v>306670.7713866648</v>
      </c>
      <c r="Q23" s="36">
        <v>0</v>
      </c>
      <c r="R23" s="36">
        <f t="shared" si="6"/>
        <v>1117.396486703011</v>
      </c>
      <c r="S23" s="50">
        <v>2115.3500000000004</v>
      </c>
      <c r="T23" s="53">
        <v>43465</v>
      </c>
      <c r="U23" s="66" t="s">
        <v>102</v>
      </c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s="20" customFormat="1" ht="15">
      <c r="A24" s="46" t="s">
        <v>84</v>
      </c>
      <c r="B24" s="38" t="s">
        <v>113</v>
      </c>
      <c r="C24" s="52">
        <v>1969</v>
      </c>
      <c r="D24" s="52">
        <v>2015</v>
      </c>
      <c r="E24" s="48" t="s">
        <v>85</v>
      </c>
      <c r="F24" s="47">
        <v>2</v>
      </c>
      <c r="G24" s="47">
        <v>2</v>
      </c>
      <c r="H24" s="36">
        <v>538.22</v>
      </c>
      <c r="I24" s="36">
        <v>505.52</v>
      </c>
      <c r="J24" s="39">
        <v>413.92</v>
      </c>
      <c r="K24" s="49">
        <v>19</v>
      </c>
      <c r="L24" s="36">
        <f>SUM('Приложение 2'!C24)</f>
        <v>1676394</v>
      </c>
      <c r="M24" s="36">
        <v>0</v>
      </c>
      <c r="N24" s="36">
        <f t="shared" si="5"/>
        <v>777380.2007030225</v>
      </c>
      <c r="O24" s="36">
        <v>0</v>
      </c>
      <c r="P24" s="36">
        <v>899013.7992969775</v>
      </c>
      <c r="Q24" s="36">
        <v>0</v>
      </c>
      <c r="R24" s="36">
        <f t="shared" si="6"/>
        <v>3316.1774014875773</v>
      </c>
      <c r="S24" s="50">
        <v>5060.57</v>
      </c>
      <c r="T24" s="53">
        <v>43465</v>
      </c>
      <c r="U24" s="66" t="s">
        <v>102</v>
      </c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s="20" customFormat="1" ht="15">
      <c r="A25" s="46" t="s">
        <v>86</v>
      </c>
      <c r="B25" s="37" t="s">
        <v>95</v>
      </c>
      <c r="C25" s="52">
        <v>1969</v>
      </c>
      <c r="D25" s="52">
        <v>2015</v>
      </c>
      <c r="E25" s="48" t="s">
        <v>85</v>
      </c>
      <c r="F25" s="47">
        <v>2</v>
      </c>
      <c r="G25" s="47">
        <v>1</v>
      </c>
      <c r="H25" s="36">
        <v>363.63</v>
      </c>
      <c r="I25" s="36">
        <v>338.53</v>
      </c>
      <c r="J25" s="39">
        <v>259.72</v>
      </c>
      <c r="K25" s="49">
        <v>15</v>
      </c>
      <c r="L25" s="36">
        <f>SUM('Приложение 2'!C25)</f>
        <v>1149128</v>
      </c>
      <c r="M25" s="36">
        <v>0</v>
      </c>
      <c r="N25" s="36">
        <f t="shared" si="5"/>
        <v>532875.5383719238</v>
      </c>
      <c r="O25" s="36">
        <v>0</v>
      </c>
      <c r="P25" s="36">
        <v>616252.4616280762</v>
      </c>
      <c r="Q25" s="36">
        <v>0</v>
      </c>
      <c r="R25" s="36">
        <f t="shared" si="6"/>
        <v>3394.464301539007</v>
      </c>
      <c r="S25" s="50">
        <v>5060.57</v>
      </c>
      <c r="T25" s="53">
        <v>43465</v>
      </c>
      <c r="U25" s="66" t="s">
        <v>102</v>
      </c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s="20" customFormat="1" ht="15">
      <c r="A26" s="46" t="s">
        <v>91</v>
      </c>
      <c r="B26" s="37" t="s">
        <v>109</v>
      </c>
      <c r="C26" s="52">
        <v>1975</v>
      </c>
      <c r="D26" s="52">
        <v>1975</v>
      </c>
      <c r="E26" s="48" t="s">
        <v>85</v>
      </c>
      <c r="F26" s="52">
        <v>2</v>
      </c>
      <c r="G26" s="52">
        <v>1</v>
      </c>
      <c r="H26" s="36">
        <v>299.91</v>
      </c>
      <c r="I26" s="36">
        <v>277.21</v>
      </c>
      <c r="J26" s="39">
        <v>209.3</v>
      </c>
      <c r="K26" s="49">
        <v>14</v>
      </c>
      <c r="L26" s="36">
        <f>SUM('Приложение 2'!C26)</f>
        <v>1502202</v>
      </c>
      <c r="M26" s="36">
        <v>0</v>
      </c>
      <c r="N26" s="36">
        <f t="shared" si="5"/>
        <v>696603.5981138573</v>
      </c>
      <c r="O26" s="36">
        <v>0</v>
      </c>
      <c r="P26" s="36">
        <v>805598.4018861427</v>
      </c>
      <c r="Q26" s="36">
        <v>0</v>
      </c>
      <c r="R26" s="36">
        <f t="shared" si="6"/>
        <v>5419.003643447207</v>
      </c>
      <c r="S26" s="36">
        <v>5419</v>
      </c>
      <c r="T26" s="53">
        <v>43465</v>
      </c>
      <c r="U26" s="66" t="s">
        <v>102</v>
      </c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s="10" customFormat="1" ht="15">
      <c r="A27" s="75" t="s">
        <v>68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7"/>
      <c r="U27" s="65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21" s="9" customFormat="1" ht="15">
      <c r="A28" s="42" t="s">
        <v>26</v>
      </c>
      <c r="B28" s="43" t="s">
        <v>83</v>
      </c>
      <c r="C28" s="57" t="s">
        <v>62</v>
      </c>
      <c r="D28" s="57" t="s">
        <v>62</v>
      </c>
      <c r="E28" s="57" t="s">
        <v>62</v>
      </c>
      <c r="F28" s="57" t="s">
        <v>62</v>
      </c>
      <c r="G28" s="57" t="s">
        <v>62</v>
      </c>
      <c r="H28" s="58">
        <f>SUM(H29:H36)</f>
        <v>3638.1499999999996</v>
      </c>
      <c r="I28" s="58">
        <f aca="true" t="shared" si="7" ref="I28:Q28">SUM(I29:I36)</f>
        <v>3356.66</v>
      </c>
      <c r="J28" s="58">
        <f t="shared" si="7"/>
        <v>1977.31</v>
      </c>
      <c r="K28" s="58">
        <f t="shared" si="7"/>
        <v>187</v>
      </c>
      <c r="L28" s="58">
        <f t="shared" si="7"/>
        <v>8965244</v>
      </c>
      <c r="M28" s="58">
        <f t="shared" si="7"/>
        <v>0</v>
      </c>
      <c r="N28" s="58">
        <f t="shared" si="7"/>
        <v>4329068.41</v>
      </c>
      <c r="O28" s="58">
        <v>0</v>
      </c>
      <c r="P28" s="58">
        <f t="shared" si="7"/>
        <v>4636175.59</v>
      </c>
      <c r="Q28" s="58">
        <f t="shared" si="7"/>
        <v>0</v>
      </c>
      <c r="R28" s="58" t="s">
        <v>62</v>
      </c>
      <c r="S28" s="58" t="s">
        <v>62</v>
      </c>
      <c r="T28" s="57" t="s">
        <v>62</v>
      </c>
      <c r="U28" s="65"/>
    </row>
    <row r="29" spans="1:31" s="21" customFormat="1" ht="15">
      <c r="A29" s="46" t="s">
        <v>27</v>
      </c>
      <c r="B29" s="37" t="s">
        <v>96</v>
      </c>
      <c r="C29" s="52">
        <v>1967</v>
      </c>
      <c r="D29" s="52">
        <v>2015</v>
      </c>
      <c r="E29" s="48" t="s">
        <v>85</v>
      </c>
      <c r="F29" s="52">
        <v>2</v>
      </c>
      <c r="G29" s="52">
        <v>1</v>
      </c>
      <c r="H29" s="36">
        <v>347.31</v>
      </c>
      <c r="I29" s="36">
        <v>322.2</v>
      </c>
      <c r="J29" s="39">
        <v>113.5</v>
      </c>
      <c r="K29" s="49">
        <v>29</v>
      </c>
      <c r="L29" s="36">
        <f>SUM('Приложение 2'!C29)</f>
        <v>1097579</v>
      </c>
      <c r="M29" s="36">
        <v>0</v>
      </c>
      <c r="N29" s="36">
        <f>L29-P29</f>
        <v>529990.54753885</v>
      </c>
      <c r="O29" s="36">
        <v>0</v>
      </c>
      <c r="P29" s="36">
        <v>567588.45246115</v>
      </c>
      <c r="Q29" s="36">
        <v>0</v>
      </c>
      <c r="R29" s="36">
        <f aca="true" t="shared" si="8" ref="R29:R36">L29/I29</f>
        <v>3406.5145872129115</v>
      </c>
      <c r="S29" s="50">
        <v>5060.57</v>
      </c>
      <c r="T29" s="53">
        <v>43830</v>
      </c>
      <c r="U29" s="66" t="s">
        <v>102</v>
      </c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s="21" customFormat="1" ht="15">
      <c r="A30" s="46" t="s">
        <v>64</v>
      </c>
      <c r="B30" s="37" t="s">
        <v>97</v>
      </c>
      <c r="C30" s="52">
        <v>1968</v>
      </c>
      <c r="D30" s="52">
        <v>2015</v>
      </c>
      <c r="E30" s="48" t="s">
        <v>85</v>
      </c>
      <c r="F30" s="52">
        <v>2</v>
      </c>
      <c r="G30" s="52">
        <v>1</v>
      </c>
      <c r="H30" s="36">
        <v>348.8</v>
      </c>
      <c r="I30" s="36">
        <v>324.2</v>
      </c>
      <c r="J30" s="39">
        <v>201.3</v>
      </c>
      <c r="K30" s="49">
        <v>22</v>
      </c>
      <c r="L30" s="36">
        <f>SUM('Приложение 2'!C30)</f>
        <v>1103884</v>
      </c>
      <c r="M30" s="36">
        <v>0</v>
      </c>
      <c r="N30" s="36">
        <f aca="true" t="shared" si="9" ref="N30:N36">L30-P30</f>
        <v>533035.0576854841</v>
      </c>
      <c r="O30" s="36">
        <v>0</v>
      </c>
      <c r="P30" s="36">
        <v>570848.9423145159</v>
      </c>
      <c r="Q30" s="36">
        <v>0</v>
      </c>
      <c r="R30" s="36">
        <f t="shared" si="8"/>
        <v>3404.9475632325725</v>
      </c>
      <c r="S30" s="50">
        <v>5060.57</v>
      </c>
      <c r="T30" s="53">
        <v>43830</v>
      </c>
      <c r="U30" s="66" t="s">
        <v>102</v>
      </c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s="21" customFormat="1" ht="15">
      <c r="A31" s="46" t="s">
        <v>65</v>
      </c>
      <c r="B31" s="37" t="s">
        <v>98</v>
      </c>
      <c r="C31" s="52">
        <v>1968</v>
      </c>
      <c r="D31" s="52">
        <v>2015</v>
      </c>
      <c r="E31" s="48" t="s">
        <v>85</v>
      </c>
      <c r="F31" s="52">
        <v>2</v>
      </c>
      <c r="G31" s="52">
        <v>1</v>
      </c>
      <c r="H31" s="36">
        <v>347.92</v>
      </c>
      <c r="I31" s="36">
        <v>323.52</v>
      </c>
      <c r="J31" s="39">
        <v>323.52</v>
      </c>
      <c r="K31" s="49">
        <v>13</v>
      </c>
      <c r="L31" s="36">
        <f>SUM('Приложение 2'!C31)</f>
        <v>1101733</v>
      </c>
      <c r="M31" s="36">
        <v>0</v>
      </c>
      <c r="N31" s="36">
        <f t="shared" si="9"/>
        <v>531996.3992674968</v>
      </c>
      <c r="O31" s="36">
        <v>0</v>
      </c>
      <c r="P31" s="36">
        <v>569736.6007325032</v>
      </c>
      <c r="Q31" s="36">
        <v>0</v>
      </c>
      <c r="R31" s="36">
        <f t="shared" si="8"/>
        <v>3405.455613254204</v>
      </c>
      <c r="S31" s="50">
        <v>5060.57</v>
      </c>
      <c r="T31" s="53">
        <v>43830</v>
      </c>
      <c r="U31" s="66" t="s">
        <v>102</v>
      </c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s="21" customFormat="1" ht="15">
      <c r="A32" s="46" t="s">
        <v>84</v>
      </c>
      <c r="B32" s="37" t="s">
        <v>99</v>
      </c>
      <c r="C32" s="52">
        <v>1968</v>
      </c>
      <c r="D32" s="52">
        <v>2015</v>
      </c>
      <c r="E32" s="48" t="s">
        <v>85</v>
      </c>
      <c r="F32" s="52">
        <v>2</v>
      </c>
      <c r="G32" s="52">
        <v>1</v>
      </c>
      <c r="H32" s="36">
        <v>362.58</v>
      </c>
      <c r="I32" s="36">
        <v>337</v>
      </c>
      <c r="J32" s="39">
        <v>86.8</v>
      </c>
      <c r="K32" s="49">
        <v>29</v>
      </c>
      <c r="L32" s="36">
        <f>SUM('Приложение 2'!C32)</f>
        <v>1144307</v>
      </c>
      <c r="M32" s="36">
        <v>0</v>
      </c>
      <c r="N32" s="36">
        <f t="shared" si="9"/>
        <v>552554.2065605654</v>
      </c>
      <c r="O32" s="36">
        <v>0</v>
      </c>
      <c r="P32" s="36">
        <v>591752.7934394346</v>
      </c>
      <c r="Q32" s="36">
        <v>0</v>
      </c>
      <c r="R32" s="36">
        <f t="shared" si="8"/>
        <v>3395.5697329376853</v>
      </c>
      <c r="S32" s="50">
        <v>5060.57</v>
      </c>
      <c r="T32" s="53">
        <v>43830</v>
      </c>
      <c r="U32" s="66" t="s">
        <v>102</v>
      </c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23" ht="15">
      <c r="A33" s="46" t="s">
        <v>86</v>
      </c>
      <c r="B33" s="37" t="s">
        <v>100</v>
      </c>
      <c r="C33" s="52">
        <v>1968</v>
      </c>
      <c r="D33" s="52">
        <v>2010</v>
      </c>
      <c r="E33" s="48" t="s">
        <v>85</v>
      </c>
      <c r="F33" s="52">
        <v>2</v>
      </c>
      <c r="G33" s="52">
        <v>1</v>
      </c>
      <c r="H33" s="36">
        <v>366.33</v>
      </c>
      <c r="I33" s="36">
        <v>340.73</v>
      </c>
      <c r="J33" s="39">
        <v>79.84</v>
      </c>
      <c r="K33" s="49">
        <v>19</v>
      </c>
      <c r="L33" s="36">
        <f>SUM('Приложение 2'!C33)</f>
        <v>2050659</v>
      </c>
      <c r="M33" s="36">
        <v>0</v>
      </c>
      <c r="N33" s="36">
        <f t="shared" si="9"/>
        <v>990206.5238360707</v>
      </c>
      <c r="O33" s="36">
        <v>0</v>
      </c>
      <c r="P33" s="36">
        <v>1060452.4761639293</v>
      </c>
      <c r="Q33" s="36">
        <v>0</v>
      </c>
      <c r="R33" s="36">
        <f t="shared" si="8"/>
        <v>6018.428080885158</v>
      </c>
      <c r="S33" s="36">
        <v>8400.69</v>
      </c>
      <c r="T33" s="53">
        <v>43830</v>
      </c>
      <c r="U33" s="66" t="s">
        <v>102</v>
      </c>
      <c r="V33" s="9"/>
      <c r="W33" s="9"/>
    </row>
    <row r="34" spans="1:23" ht="15">
      <c r="A34" s="46" t="s">
        <v>91</v>
      </c>
      <c r="B34" s="37" t="s">
        <v>101</v>
      </c>
      <c r="C34" s="52">
        <v>1969</v>
      </c>
      <c r="D34" s="52">
        <v>2010</v>
      </c>
      <c r="E34" s="48" t="s">
        <v>85</v>
      </c>
      <c r="F34" s="52">
        <v>2</v>
      </c>
      <c r="G34" s="52">
        <v>1</v>
      </c>
      <c r="H34" s="36">
        <v>352.7</v>
      </c>
      <c r="I34" s="36">
        <v>326.6</v>
      </c>
      <c r="J34" s="39">
        <v>252</v>
      </c>
      <c r="K34" s="49">
        <v>18</v>
      </c>
      <c r="L34" s="36">
        <f>SUM('Приложение 2'!C34)</f>
        <v>1111547</v>
      </c>
      <c r="M34" s="36">
        <v>0</v>
      </c>
      <c r="N34" s="36">
        <f t="shared" si="9"/>
        <v>536735.3084790854</v>
      </c>
      <c r="O34" s="36">
        <v>0</v>
      </c>
      <c r="P34" s="36">
        <v>574811.6915209146</v>
      </c>
      <c r="Q34" s="36">
        <v>0</v>
      </c>
      <c r="R34" s="36">
        <f t="shared" si="8"/>
        <v>3403.3894672382116</v>
      </c>
      <c r="S34" s="50">
        <v>5060.57</v>
      </c>
      <c r="T34" s="53">
        <v>43830</v>
      </c>
      <c r="U34" s="66" t="s">
        <v>102</v>
      </c>
      <c r="V34" s="9"/>
      <c r="W34" s="9"/>
    </row>
    <row r="35" spans="1:23" ht="15">
      <c r="A35" s="46" t="s">
        <v>92</v>
      </c>
      <c r="B35" s="37" t="s">
        <v>114</v>
      </c>
      <c r="C35" s="52">
        <v>1969</v>
      </c>
      <c r="D35" s="52">
        <v>2016</v>
      </c>
      <c r="E35" s="48" t="s">
        <v>85</v>
      </c>
      <c r="F35" s="52">
        <v>2</v>
      </c>
      <c r="G35" s="52">
        <v>1</v>
      </c>
      <c r="H35" s="36">
        <v>346.2</v>
      </c>
      <c r="I35" s="36">
        <v>320</v>
      </c>
      <c r="J35" s="39">
        <v>39</v>
      </c>
      <c r="K35" s="49">
        <v>16</v>
      </c>
      <c r="L35" s="36">
        <f>SUM('Приложение 2'!C35)</f>
        <v>1217021</v>
      </c>
      <c r="M35" s="36">
        <v>0</v>
      </c>
      <c r="N35" s="36">
        <f t="shared" si="9"/>
        <v>587665.7863864731</v>
      </c>
      <c r="O35" s="36">
        <v>0</v>
      </c>
      <c r="P35" s="36">
        <v>629355.2136135269</v>
      </c>
      <c r="Q35" s="36">
        <v>0</v>
      </c>
      <c r="R35" s="36">
        <f t="shared" si="8"/>
        <v>3803.190625</v>
      </c>
      <c r="S35" s="36">
        <v>5455.47</v>
      </c>
      <c r="T35" s="53">
        <v>43830</v>
      </c>
      <c r="U35" s="66" t="s">
        <v>102</v>
      </c>
      <c r="V35" s="9"/>
      <c r="W35" s="9"/>
    </row>
    <row r="36" spans="1:23" ht="15">
      <c r="A36" s="46" t="s">
        <v>94</v>
      </c>
      <c r="B36" s="37" t="s">
        <v>115</v>
      </c>
      <c r="C36" s="52">
        <v>1977</v>
      </c>
      <c r="D36" s="52">
        <v>1977</v>
      </c>
      <c r="E36" s="48" t="s">
        <v>103</v>
      </c>
      <c r="F36" s="52">
        <v>3</v>
      </c>
      <c r="G36" s="52">
        <v>2</v>
      </c>
      <c r="H36" s="36">
        <v>1166.31</v>
      </c>
      <c r="I36" s="36">
        <v>1062.41</v>
      </c>
      <c r="J36" s="39">
        <v>881.35</v>
      </c>
      <c r="K36" s="49">
        <v>41</v>
      </c>
      <c r="L36" s="36">
        <f>SUM('Приложение 2'!C36)</f>
        <v>138514</v>
      </c>
      <c r="M36" s="36">
        <v>0</v>
      </c>
      <c r="N36" s="36">
        <f t="shared" si="9"/>
        <v>66884.58024597434</v>
      </c>
      <c r="O36" s="36">
        <v>0</v>
      </c>
      <c r="P36" s="36">
        <v>71629.41975402566</v>
      </c>
      <c r="Q36" s="36">
        <v>0</v>
      </c>
      <c r="R36" s="36">
        <f t="shared" si="8"/>
        <v>130.37716135955046</v>
      </c>
      <c r="S36" s="36">
        <v>1896.43</v>
      </c>
      <c r="T36" s="53">
        <v>43830</v>
      </c>
      <c r="U36" s="66" t="s">
        <v>104</v>
      </c>
      <c r="V36" s="9"/>
      <c r="W36" s="9"/>
    </row>
  </sheetData>
  <sheetProtection/>
  <mergeCells count="27">
    <mergeCell ref="C6:C8"/>
    <mergeCell ref="S5:S7"/>
    <mergeCell ref="T5:T8"/>
    <mergeCell ref="L6:L7"/>
    <mergeCell ref="G5:G8"/>
    <mergeCell ref="I5:J5"/>
    <mergeCell ref="F5:F8"/>
    <mergeCell ref="A10:B10"/>
    <mergeCell ref="I1:T1"/>
    <mergeCell ref="A4:T4"/>
    <mergeCell ref="A5:A8"/>
    <mergeCell ref="B5:B8"/>
    <mergeCell ref="C5:D5"/>
    <mergeCell ref="H5:H7"/>
    <mergeCell ref="J6:J7"/>
    <mergeCell ref="K5:K7"/>
    <mergeCell ref="R5:R7"/>
    <mergeCell ref="O2:T2"/>
    <mergeCell ref="I3:T3"/>
    <mergeCell ref="E5:E8"/>
    <mergeCell ref="A11:T11"/>
    <mergeCell ref="A27:T27"/>
    <mergeCell ref="A19:T19"/>
    <mergeCell ref="L5:Q5"/>
    <mergeCell ref="M6:Q6"/>
    <mergeCell ref="D6:D8"/>
    <mergeCell ref="I6:I7"/>
  </mergeCells>
  <printOptions/>
  <pageMargins left="0.7874015748031497" right="0.7874015748031497" top="1.1811023622047245" bottom="0.7874015748031497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zoomScale="80" zoomScaleNormal="80" zoomScaleSheetLayoutView="80" zoomScalePageLayoutView="0" workbookViewId="0" topLeftCell="A1">
      <selection activeCell="M3" sqref="M3:V3"/>
    </sheetView>
  </sheetViews>
  <sheetFormatPr defaultColWidth="9.140625" defaultRowHeight="15"/>
  <cols>
    <col min="1" max="1" width="6.57421875" style="5" bestFit="1" customWidth="1"/>
    <col min="2" max="2" width="57.00390625" style="5" customWidth="1"/>
    <col min="3" max="3" width="14.57421875" style="5" customWidth="1"/>
    <col min="4" max="4" width="15.57421875" style="5" customWidth="1"/>
    <col min="5" max="5" width="13.140625" style="5" bestFit="1" customWidth="1"/>
    <col min="6" max="6" width="12.8515625" style="5" customWidth="1"/>
    <col min="7" max="7" width="12.421875" style="5" bestFit="1" customWidth="1"/>
    <col min="8" max="8" width="14.421875" style="5" customWidth="1"/>
    <col min="9" max="9" width="13.140625" style="5" customWidth="1"/>
    <col min="10" max="11" width="7.28125" style="5" customWidth="1"/>
    <col min="12" max="12" width="10.28125" style="5" customWidth="1"/>
    <col min="13" max="13" width="12.140625" style="5" customWidth="1"/>
    <col min="14" max="15" width="7.421875" style="5" customWidth="1"/>
    <col min="16" max="16" width="5.7109375" style="5" bestFit="1" customWidth="1"/>
    <col min="17" max="17" width="5.28125" style="5" bestFit="1" customWidth="1"/>
    <col min="18" max="18" width="5.8515625" style="5" customWidth="1"/>
    <col min="19" max="19" width="5.140625" style="5" bestFit="1" customWidth="1"/>
    <col min="20" max="20" width="16.7109375" style="5" customWidth="1"/>
    <col min="21" max="21" width="15.421875" style="5" customWidth="1"/>
    <col min="22" max="22" width="12.8515625" style="5" bestFit="1" customWidth="1"/>
    <col min="23" max="23" width="6.140625" style="5" hidden="1" customWidth="1"/>
    <col min="24" max="16384" width="9.140625" style="5" customWidth="1"/>
  </cols>
  <sheetData>
    <row r="1" spans="1:22" ht="18.75" customHeight="1">
      <c r="A1"/>
      <c r="B1"/>
      <c r="C1"/>
      <c r="D1"/>
      <c r="E1"/>
      <c r="F1"/>
      <c r="G1"/>
      <c r="H1"/>
      <c r="I1"/>
      <c r="J1"/>
      <c r="K1"/>
      <c r="L1"/>
      <c r="M1" s="68" t="s">
        <v>119</v>
      </c>
      <c r="N1" s="68"/>
      <c r="O1" s="68"/>
      <c r="P1" s="68"/>
      <c r="Q1" s="68"/>
      <c r="R1" s="68"/>
      <c r="S1" s="68"/>
      <c r="T1" s="68"/>
      <c r="U1" s="68"/>
      <c r="V1" s="68"/>
    </row>
    <row r="2" spans="1:22" ht="20.25" customHeight="1">
      <c r="A2"/>
      <c r="B2"/>
      <c r="C2"/>
      <c r="D2"/>
      <c r="E2"/>
      <c r="F2"/>
      <c r="G2"/>
      <c r="H2"/>
      <c r="I2"/>
      <c r="J2"/>
      <c r="K2"/>
      <c r="L2"/>
      <c r="M2" s="67"/>
      <c r="N2" s="67"/>
      <c r="O2" s="68" t="s">
        <v>117</v>
      </c>
      <c r="P2" s="68"/>
      <c r="Q2" s="68"/>
      <c r="R2" s="68"/>
      <c r="S2" s="68"/>
      <c r="T2" s="68"/>
      <c r="U2" s="68"/>
      <c r="V2" s="68"/>
    </row>
    <row r="3" spans="1:22" ht="53.25" customHeight="1">
      <c r="A3"/>
      <c r="B3"/>
      <c r="C3"/>
      <c r="D3"/>
      <c r="E3"/>
      <c r="F3"/>
      <c r="G3"/>
      <c r="H3"/>
      <c r="I3"/>
      <c r="J3"/>
      <c r="K3"/>
      <c r="L3"/>
      <c r="M3" s="68" t="s">
        <v>121</v>
      </c>
      <c r="N3" s="68"/>
      <c r="O3" s="68"/>
      <c r="P3" s="68"/>
      <c r="Q3" s="68"/>
      <c r="R3" s="68"/>
      <c r="S3" s="68"/>
      <c r="T3" s="68"/>
      <c r="U3" s="68"/>
      <c r="V3" s="68"/>
    </row>
    <row r="4" spans="1:22" ht="50.25" customHeight="1">
      <c r="A4" s="89" t="s">
        <v>81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1:22" s="22" customFormat="1" ht="33" customHeight="1">
      <c r="A5" s="113" t="s">
        <v>28</v>
      </c>
      <c r="B5" s="113" t="s">
        <v>1</v>
      </c>
      <c r="C5" s="113" t="s">
        <v>29</v>
      </c>
      <c r="D5" s="116" t="s">
        <v>30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8"/>
      <c r="T5" s="119" t="s">
        <v>48</v>
      </c>
      <c r="U5" s="119"/>
      <c r="V5" s="119"/>
    </row>
    <row r="6" spans="1:22" s="4" customFormat="1" ht="15" customHeight="1">
      <c r="A6" s="114"/>
      <c r="B6" s="114"/>
      <c r="C6" s="114"/>
      <c r="D6" s="120" t="s">
        <v>31</v>
      </c>
      <c r="E6" s="121"/>
      <c r="F6" s="121"/>
      <c r="G6" s="121"/>
      <c r="H6" s="121"/>
      <c r="I6" s="122"/>
      <c r="J6" s="104" t="s">
        <v>32</v>
      </c>
      <c r="K6" s="105"/>
      <c r="L6" s="104" t="s">
        <v>33</v>
      </c>
      <c r="M6" s="105"/>
      <c r="N6" s="104" t="s">
        <v>34</v>
      </c>
      <c r="O6" s="105"/>
      <c r="P6" s="104" t="s">
        <v>35</v>
      </c>
      <c r="Q6" s="105"/>
      <c r="R6" s="104" t="s">
        <v>36</v>
      </c>
      <c r="S6" s="105"/>
      <c r="T6" s="113" t="s">
        <v>49</v>
      </c>
      <c r="U6" s="113" t="s">
        <v>50</v>
      </c>
      <c r="V6" s="113" t="s">
        <v>37</v>
      </c>
    </row>
    <row r="7" spans="1:22" s="4" customFormat="1" ht="47.25" customHeight="1">
      <c r="A7" s="115"/>
      <c r="B7" s="115"/>
      <c r="C7" s="115"/>
      <c r="D7" s="23" t="s">
        <v>54</v>
      </c>
      <c r="E7" s="23" t="s">
        <v>55</v>
      </c>
      <c r="F7" s="23" t="s">
        <v>56</v>
      </c>
      <c r="G7" s="23" t="s">
        <v>57</v>
      </c>
      <c r="H7" s="23" t="s">
        <v>60</v>
      </c>
      <c r="I7" s="23" t="s">
        <v>59</v>
      </c>
      <c r="J7" s="106"/>
      <c r="K7" s="107"/>
      <c r="L7" s="106"/>
      <c r="M7" s="107"/>
      <c r="N7" s="106"/>
      <c r="O7" s="107"/>
      <c r="P7" s="106"/>
      <c r="Q7" s="107"/>
      <c r="R7" s="106"/>
      <c r="S7" s="107"/>
      <c r="T7" s="115"/>
      <c r="U7" s="115"/>
      <c r="V7" s="115"/>
    </row>
    <row r="8" spans="1:22" s="4" customFormat="1" ht="30">
      <c r="A8" s="24"/>
      <c r="B8" s="24"/>
      <c r="C8" s="23" t="s">
        <v>24</v>
      </c>
      <c r="D8" s="23" t="s">
        <v>24</v>
      </c>
      <c r="E8" s="23" t="s">
        <v>24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38</v>
      </c>
      <c r="K8" s="23" t="s">
        <v>24</v>
      </c>
      <c r="L8" s="23" t="s">
        <v>39</v>
      </c>
      <c r="M8" s="23" t="s">
        <v>24</v>
      </c>
      <c r="N8" s="23" t="s">
        <v>39</v>
      </c>
      <c r="O8" s="23" t="s">
        <v>24</v>
      </c>
      <c r="P8" s="23" t="s">
        <v>39</v>
      </c>
      <c r="Q8" s="23" t="s">
        <v>24</v>
      </c>
      <c r="R8" s="23" t="s">
        <v>40</v>
      </c>
      <c r="S8" s="23" t="s">
        <v>24</v>
      </c>
      <c r="T8" s="23" t="s">
        <v>24</v>
      </c>
      <c r="U8" s="23" t="s">
        <v>41</v>
      </c>
      <c r="V8" s="23" t="s">
        <v>24</v>
      </c>
    </row>
    <row r="9" spans="1:22" s="4" customFormat="1" ht="15">
      <c r="A9" s="25">
        <v>1</v>
      </c>
      <c r="B9" s="25">
        <v>2</v>
      </c>
      <c r="C9" s="25">
        <v>3</v>
      </c>
      <c r="D9" s="25">
        <v>4</v>
      </c>
      <c r="E9" s="25" t="s">
        <v>42</v>
      </c>
      <c r="F9" s="25" t="s">
        <v>43</v>
      </c>
      <c r="G9" s="25" t="s">
        <v>44</v>
      </c>
      <c r="H9" s="25" t="s">
        <v>45</v>
      </c>
      <c r="I9" s="25" t="s">
        <v>46</v>
      </c>
      <c r="J9" s="25">
        <v>5</v>
      </c>
      <c r="K9" s="25">
        <v>6</v>
      </c>
      <c r="L9" s="25">
        <v>7</v>
      </c>
      <c r="M9" s="25">
        <v>8</v>
      </c>
      <c r="N9" s="25">
        <v>9</v>
      </c>
      <c r="O9" s="25">
        <v>10</v>
      </c>
      <c r="P9" s="25">
        <v>11</v>
      </c>
      <c r="Q9" s="25">
        <v>12</v>
      </c>
      <c r="R9" s="25">
        <v>13</v>
      </c>
      <c r="S9" s="25">
        <v>14</v>
      </c>
      <c r="T9" s="25">
        <v>15</v>
      </c>
      <c r="U9" s="25">
        <v>16</v>
      </c>
      <c r="V9" s="25">
        <v>18</v>
      </c>
    </row>
    <row r="10" spans="1:32" s="8" customFormat="1" ht="15">
      <c r="A10" s="102" t="s">
        <v>61</v>
      </c>
      <c r="B10" s="103"/>
      <c r="C10" s="26">
        <f aca="true" t="shared" si="0" ref="C10:V10">C12+C20+C28</f>
        <v>27856720</v>
      </c>
      <c r="D10" s="26">
        <f t="shared" si="0"/>
        <v>24469846</v>
      </c>
      <c r="E10" s="26">
        <f t="shared" si="0"/>
        <v>2410140</v>
      </c>
      <c r="F10" s="26">
        <f t="shared" si="0"/>
        <v>4417656</v>
      </c>
      <c r="G10" s="26">
        <f t="shared" si="0"/>
        <v>913995</v>
      </c>
      <c r="H10" s="26">
        <f t="shared" si="0"/>
        <v>10393655</v>
      </c>
      <c r="I10" s="26">
        <f t="shared" si="0"/>
        <v>6334400</v>
      </c>
      <c r="J10" s="26">
        <f t="shared" si="0"/>
        <v>0</v>
      </c>
      <c r="K10" s="26">
        <f t="shared" si="0"/>
        <v>0</v>
      </c>
      <c r="L10" s="26">
        <f t="shared" si="0"/>
        <v>160</v>
      </c>
      <c r="M10" s="26">
        <f t="shared" si="0"/>
        <v>1514579</v>
      </c>
      <c r="N10" s="26">
        <f t="shared" si="0"/>
        <v>0</v>
      </c>
      <c r="O10" s="26">
        <f t="shared" si="0"/>
        <v>0</v>
      </c>
      <c r="P10" s="26">
        <f t="shared" si="0"/>
        <v>0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0</v>
      </c>
      <c r="V10" s="26">
        <f t="shared" si="0"/>
        <v>1872295</v>
      </c>
      <c r="X10" s="4"/>
      <c r="Y10" s="4"/>
      <c r="Z10" s="4"/>
      <c r="AA10" s="4"/>
      <c r="AB10" s="4"/>
      <c r="AC10" s="4"/>
      <c r="AD10" s="4"/>
      <c r="AE10" s="4"/>
      <c r="AF10" s="4"/>
    </row>
    <row r="11" spans="1:32" s="8" customFormat="1" ht="14.25" customHeight="1">
      <c r="A11" s="110" t="s">
        <v>66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2"/>
      <c r="X11" s="4"/>
      <c r="Y11" s="4"/>
      <c r="Z11" s="4"/>
      <c r="AA11" s="4"/>
      <c r="AB11" s="4"/>
      <c r="AC11" s="4"/>
      <c r="AD11" s="4"/>
      <c r="AE11" s="4"/>
      <c r="AF11" s="4"/>
    </row>
    <row r="12" spans="1:32" s="8" customFormat="1" ht="14.25" customHeight="1">
      <c r="A12" s="18" t="s">
        <v>58</v>
      </c>
      <c r="B12" s="19" t="s">
        <v>83</v>
      </c>
      <c r="C12" s="27">
        <f aca="true" t="shared" si="1" ref="C12:V12">SUM(C13:C18)</f>
        <v>10525258</v>
      </c>
      <c r="D12" s="27">
        <f t="shared" si="1"/>
        <v>8284655</v>
      </c>
      <c r="E12" s="27">
        <f t="shared" si="1"/>
        <v>2410140</v>
      </c>
      <c r="F12" s="27">
        <f t="shared" si="1"/>
        <v>1507426</v>
      </c>
      <c r="G12" s="27">
        <f t="shared" si="1"/>
        <v>0</v>
      </c>
      <c r="H12" s="27">
        <f t="shared" si="1"/>
        <v>2761077</v>
      </c>
      <c r="I12" s="27">
        <f t="shared" si="1"/>
        <v>1606012</v>
      </c>
      <c r="J12" s="27">
        <f t="shared" si="1"/>
        <v>0</v>
      </c>
      <c r="K12" s="27">
        <f t="shared" si="1"/>
        <v>0</v>
      </c>
      <c r="L12" s="27">
        <f t="shared" si="1"/>
        <v>160</v>
      </c>
      <c r="M12" s="27">
        <f t="shared" si="1"/>
        <v>1514579</v>
      </c>
      <c r="N12" s="27">
        <f t="shared" si="1"/>
        <v>0</v>
      </c>
      <c r="O12" s="27">
        <f t="shared" si="1"/>
        <v>0</v>
      </c>
      <c r="P12" s="27">
        <f t="shared" si="1"/>
        <v>0</v>
      </c>
      <c r="Q12" s="27">
        <f t="shared" si="1"/>
        <v>0</v>
      </c>
      <c r="R12" s="27">
        <f t="shared" si="1"/>
        <v>0</v>
      </c>
      <c r="S12" s="27">
        <f t="shared" si="1"/>
        <v>0</v>
      </c>
      <c r="T12" s="27">
        <f t="shared" si="1"/>
        <v>0</v>
      </c>
      <c r="U12" s="27">
        <f t="shared" si="1"/>
        <v>0</v>
      </c>
      <c r="V12" s="27">
        <f t="shared" si="1"/>
        <v>726024</v>
      </c>
      <c r="X12" s="4"/>
      <c r="Y12" s="4"/>
      <c r="Z12" s="4"/>
      <c r="AA12" s="4"/>
      <c r="AB12" s="4"/>
      <c r="AC12" s="4"/>
      <c r="AD12" s="4"/>
      <c r="AE12" s="4"/>
      <c r="AF12" s="4"/>
    </row>
    <row r="13" spans="1:23" s="4" customFormat="1" ht="15" customHeight="1">
      <c r="A13" s="41" t="s">
        <v>47</v>
      </c>
      <c r="B13" s="38" t="s">
        <v>105</v>
      </c>
      <c r="C13" s="39">
        <f aca="true" t="shared" si="2" ref="C13:C18">D13+M13+Q13+V13</f>
        <v>1119662</v>
      </c>
      <c r="D13" s="39">
        <f aca="true" t="shared" si="3" ref="D13:D18">SUM(E13:I13)</f>
        <v>1033471</v>
      </c>
      <c r="E13" s="39">
        <v>0</v>
      </c>
      <c r="F13" s="39">
        <v>0</v>
      </c>
      <c r="G13" s="39">
        <v>0</v>
      </c>
      <c r="H13" s="61">
        <v>698523</v>
      </c>
      <c r="I13" s="61">
        <v>334948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61">
        <v>86191</v>
      </c>
      <c r="W13" s="66" t="s">
        <v>102</v>
      </c>
    </row>
    <row r="14" spans="1:23" s="4" customFormat="1" ht="15" customHeight="1">
      <c r="A14" s="41" t="s">
        <v>69</v>
      </c>
      <c r="B14" s="38" t="s">
        <v>106</v>
      </c>
      <c r="C14" s="39">
        <f t="shared" si="2"/>
        <v>1102825</v>
      </c>
      <c r="D14" s="39">
        <f t="shared" si="3"/>
        <v>1017147</v>
      </c>
      <c r="E14" s="39">
        <v>0</v>
      </c>
      <c r="F14" s="39">
        <v>0</v>
      </c>
      <c r="G14" s="39">
        <v>0</v>
      </c>
      <c r="H14" s="61">
        <v>687490</v>
      </c>
      <c r="I14" s="61">
        <v>329657</v>
      </c>
      <c r="J14" s="40">
        <v>0</v>
      </c>
      <c r="K14" s="40">
        <v>0</v>
      </c>
      <c r="L14" s="39">
        <v>0</v>
      </c>
      <c r="M14" s="39">
        <v>0</v>
      </c>
      <c r="N14" s="40">
        <v>0</v>
      </c>
      <c r="O14" s="40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61">
        <v>85678</v>
      </c>
      <c r="W14" s="66" t="s">
        <v>102</v>
      </c>
    </row>
    <row r="15" spans="1:23" s="4" customFormat="1" ht="15" customHeight="1">
      <c r="A15" s="41" t="s">
        <v>70</v>
      </c>
      <c r="B15" s="38" t="s">
        <v>107</v>
      </c>
      <c r="C15" s="39">
        <f t="shared" si="2"/>
        <v>1110512</v>
      </c>
      <c r="D15" s="39">
        <f t="shared" si="3"/>
        <v>1024368</v>
      </c>
      <c r="E15" s="39">
        <v>0</v>
      </c>
      <c r="F15" s="39">
        <v>0</v>
      </c>
      <c r="G15" s="39">
        <v>0</v>
      </c>
      <c r="H15" s="61">
        <v>692370</v>
      </c>
      <c r="I15" s="61">
        <v>331998</v>
      </c>
      <c r="J15" s="40">
        <v>0</v>
      </c>
      <c r="K15" s="40">
        <v>0</v>
      </c>
      <c r="L15" s="39">
        <v>0</v>
      </c>
      <c r="M15" s="39">
        <v>0</v>
      </c>
      <c r="N15" s="40">
        <v>0</v>
      </c>
      <c r="O15" s="40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61">
        <v>86144</v>
      </c>
      <c r="W15" s="66" t="s">
        <v>102</v>
      </c>
    </row>
    <row r="16" spans="1:23" s="4" customFormat="1" ht="15" customHeight="1" thickBot="1">
      <c r="A16" s="41" t="s">
        <v>87</v>
      </c>
      <c r="B16" s="38" t="s">
        <v>108</v>
      </c>
      <c r="C16" s="39">
        <f t="shared" si="2"/>
        <v>3285515</v>
      </c>
      <c r="D16" s="39">
        <f>SUM(E16:I16)</f>
        <v>3114464</v>
      </c>
      <c r="E16" s="61">
        <v>1294663</v>
      </c>
      <c r="F16" s="61">
        <v>809749</v>
      </c>
      <c r="G16" s="55">
        <v>0</v>
      </c>
      <c r="H16" s="61">
        <v>682694</v>
      </c>
      <c r="I16" s="61">
        <v>327358</v>
      </c>
      <c r="J16" s="40">
        <v>0</v>
      </c>
      <c r="K16" s="40">
        <v>0</v>
      </c>
      <c r="L16" s="39">
        <v>0</v>
      </c>
      <c r="M16" s="39">
        <v>0</v>
      </c>
      <c r="N16" s="40">
        <v>0</v>
      </c>
      <c r="O16" s="40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61">
        <v>171051</v>
      </c>
      <c r="W16" s="66" t="s">
        <v>102</v>
      </c>
    </row>
    <row r="17" spans="1:23" s="4" customFormat="1" ht="15" customHeight="1" thickBot="1">
      <c r="A17" s="41" t="s">
        <v>88</v>
      </c>
      <c r="B17" s="37" t="s">
        <v>109</v>
      </c>
      <c r="C17" s="39">
        <f t="shared" si="2"/>
        <v>3830124</v>
      </c>
      <c r="D17" s="39">
        <f t="shared" si="3"/>
        <v>2095205</v>
      </c>
      <c r="E17" s="61">
        <v>1115477</v>
      </c>
      <c r="F17" s="61">
        <v>697677</v>
      </c>
      <c r="G17" s="63">
        <v>0</v>
      </c>
      <c r="H17" s="63">
        <v>0</v>
      </c>
      <c r="I17" s="61">
        <v>282051</v>
      </c>
      <c r="J17" s="40">
        <v>0</v>
      </c>
      <c r="K17" s="40">
        <v>0</v>
      </c>
      <c r="L17" s="39">
        <v>160</v>
      </c>
      <c r="M17" s="39">
        <v>1514579</v>
      </c>
      <c r="N17" s="40">
        <v>0</v>
      </c>
      <c r="O17" s="40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61">
        <v>220340</v>
      </c>
      <c r="W17" s="66" t="s">
        <v>102</v>
      </c>
    </row>
    <row r="18" spans="1:23" s="4" customFormat="1" ht="15" customHeight="1" thickBot="1">
      <c r="A18" s="41" t="s">
        <v>89</v>
      </c>
      <c r="B18" s="37" t="s">
        <v>110</v>
      </c>
      <c r="C18" s="39">
        <f t="shared" si="2"/>
        <v>76620</v>
      </c>
      <c r="D18" s="39">
        <f t="shared" si="3"/>
        <v>0</v>
      </c>
      <c r="E18" s="39">
        <v>0</v>
      </c>
      <c r="F18" s="63">
        <v>0</v>
      </c>
      <c r="G18" s="62">
        <v>0</v>
      </c>
      <c r="H18" s="63">
        <v>0</v>
      </c>
      <c r="I18" s="39">
        <v>0</v>
      </c>
      <c r="J18" s="40">
        <v>0</v>
      </c>
      <c r="K18" s="40">
        <v>0</v>
      </c>
      <c r="L18" s="39">
        <v>0</v>
      </c>
      <c r="M18" s="39">
        <v>0</v>
      </c>
      <c r="N18" s="40">
        <v>0</v>
      </c>
      <c r="O18" s="40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61">
        <v>76620</v>
      </c>
      <c r="W18" s="66" t="s">
        <v>102</v>
      </c>
    </row>
    <row r="19" spans="1:32" s="8" customFormat="1" ht="15">
      <c r="A19" s="99" t="s">
        <v>67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1"/>
      <c r="W19" s="65"/>
      <c r="X19" s="4"/>
      <c r="Y19" s="4"/>
      <c r="Z19" s="4"/>
      <c r="AA19" s="4"/>
      <c r="AB19" s="4"/>
      <c r="AC19" s="4"/>
      <c r="AD19" s="4"/>
      <c r="AE19" s="4"/>
      <c r="AF19" s="4"/>
    </row>
    <row r="20" spans="1:32" s="8" customFormat="1" ht="14.25" customHeight="1">
      <c r="A20" s="42" t="s">
        <v>58</v>
      </c>
      <c r="B20" s="43" t="s">
        <v>83</v>
      </c>
      <c r="C20" s="44">
        <f>SUM(C21:C26)</f>
        <v>8366218</v>
      </c>
      <c r="D20" s="44">
        <f>SUM(D21:D26)</f>
        <v>7998841</v>
      </c>
      <c r="E20" s="44">
        <f aca="true" t="shared" si="4" ref="E20:K20">SUM(E21:E26)</f>
        <v>0</v>
      </c>
      <c r="F20" s="44">
        <f t="shared" si="4"/>
        <v>1247317</v>
      </c>
      <c r="G20" s="44">
        <f t="shared" si="4"/>
        <v>913995</v>
      </c>
      <c r="H20" s="44">
        <f t="shared" si="4"/>
        <v>3443453</v>
      </c>
      <c r="I20" s="44">
        <f t="shared" si="4"/>
        <v>2394076</v>
      </c>
      <c r="J20" s="44">
        <f t="shared" si="4"/>
        <v>0</v>
      </c>
      <c r="K20" s="44">
        <f t="shared" si="4"/>
        <v>0</v>
      </c>
      <c r="L20" s="44">
        <f aca="true" t="shared" si="5" ref="L20:V20">SUM(L21:L26)</f>
        <v>0</v>
      </c>
      <c r="M20" s="44">
        <f t="shared" si="5"/>
        <v>0</v>
      </c>
      <c r="N20" s="44">
        <f t="shared" si="5"/>
        <v>0</v>
      </c>
      <c r="O20" s="44">
        <f t="shared" si="5"/>
        <v>0</v>
      </c>
      <c r="P20" s="44">
        <f t="shared" si="5"/>
        <v>0</v>
      </c>
      <c r="Q20" s="44">
        <f t="shared" si="5"/>
        <v>0</v>
      </c>
      <c r="R20" s="44">
        <f t="shared" si="5"/>
        <v>0</v>
      </c>
      <c r="S20" s="44">
        <f t="shared" si="5"/>
        <v>0</v>
      </c>
      <c r="T20" s="44">
        <f t="shared" si="5"/>
        <v>0</v>
      </c>
      <c r="U20" s="44">
        <f t="shared" si="5"/>
        <v>0</v>
      </c>
      <c r="V20" s="44">
        <f t="shared" si="5"/>
        <v>367377</v>
      </c>
      <c r="W20" s="65"/>
      <c r="X20" s="4"/>
      <c r="Y20" s="4"/>
      <c r="Z20" s="4"/>
      <c r="AA20" s="4"/>
      <c r="AB20" s="4"/>
      <c r="AC20" s="4"/>
      <c r="AD20" s="4"/>
      <c r="AE20" s="4"/>
      <c r="AF20" s="4"/>
    </row>
    <row r="21" spans="1:32" s="28" customFormat="1" ht="15">
      <c r="A21" s="41" t="s">
        <v>47</v>
      </c>
      <c r="B21" s="37" t="s">
        <v>110</v>
      </c>
      <c r="C21" s="39">
        <f aca="true" t="shared" si="6" ref="C21:C26">D21+M21+O21+Q21+V21</f>
        <v>1802651</v>
      </c>
      <c r="D21" s="39">
        <f aca="true" t="shared" si="7" ref="D21:D26">SUM(E21:I21)</f>
        <v>1751571</v>
      </c>
      <c r="E21" s="39">
        <v>0</v>
      </c>
      <c r="F21" s="61">
        <v>1247317</v>
      </c>
      <c r="G21" s="39">
        <v>0</v>
      </c>
      <c r="H21" s="39">
        <v>0</v>
      </c>
      <c r="I21" s="61">
        <v>504254</v>
      </c>
      <c r="J21" s="40">
        <v>0</v>
      </c>
      <c r="K21" s="40">
        <v>0</v>
      </c>
      <c r="L21" s="39">
        <v>0</v>
      </c>
      <c r="M21" s="39">
        <v>0</v>
      </c>
      <c r="N21" s="40">
        <v>0</v>
      </c>
      <c r="O21" s="40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51080</v>
      </c>
      <c r="W21" s="66" t="s">
        <v>102</v>
      </c>
      <c r="X21" s="4"/>
      <c r="Y21" s="4"/>
      <c r="Z21" s="4"/>
      <c r="AA21" s="4"/>
      <c r="AB21" s="4"/>
      <c r="AC21" s="4"/>
      <c r="AD21" s="4"/>
      <c r="AE21" s="4"/>
      <c r="AF21" s="4"/>
    </row>
    <row r="22" spans="1:23" s="4" customFormat="1" ht="15" customHeight="1">
      <c r="A22" s="41" t="s">
        <v>69</v>
      </c>
      <c r="B22" s="37" t="s">
        <v>111</v>
      </c>
      <c r="C22" s="39">
        <f t="shared" si="6"/>
        <v>1663993</v>
      </c>
      <c r="D22" s="39">
        <f t="shared" si="7"/>
        <v>1574600</v>
      </c>
      <c r="E22" s="39">
        <v>0</v>
      </c>
      <c r="F22" s="39">
        <v>0</v>
      </c>
      <c r="G22" s="39">
        <v>0</v>
      </c>
      <c r="H22" s="39">
        <v>1064272</v>
      </c>
      <c r="I22" s="39">
        <v>510328</v>
      </c>
      <c r="J22" s="40">
        <v>0</v>
      </c>
      <c r="K22" s="40">
        <v>0</v>
      </c>
      <c r="L22" s="39">
        <v>0</v>
      </c>
      <c r="M22" s="39">
        <v>0</v>
      </c>
      <c r="N22" s="40">
        <v>0</v>
      </c>
      <c r="O22" s="40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89393</v>
      </c>
      <c r="W22" s="66" t="s">
        <v>102</v>
      </c>
    </row>
    <row r="23" spans="1:23" s="4" customFormat="1" ht="15" customHeight="1">
      <c r="A23" s="41" t="s">
        <v>70</v>
      </c>
      <c r="B23" s="37" t="s">
        <v>112</v>
      </c>
      <c r="C23" s="39">
        <f t="shared" si="6"/>
        <v>571850</v>
      </c>
      <c r="D23" s="39">
        <f t="shared" si="7"/>
        <v>520706</v>
      </c>
      <c r="E23" s="39">
        <v>0</v>
      </c>
      <c r="F23" s="39">
        <v>0</v>
      </c>
      <c r="G23" s="39">
        <v>0</v>
      </c>
      <c r="H23" s="39">
        <v>0</v>
      </c>
      <c r="I23" s="39">
        <v>520706</v>
      </c>
      <c r="J23" s="40">
        <v>0</v>
      </c>
      <c r="K23" s="40">
        <v>0</v>
      </c>
      <c r="L23" s="39">
        <v>0</v>
      </c>
      <c r="M23" s="39">
        <v>0</v>
      </c>
      <c r="N23" s="40">
        <v>0</v>
      </c>
      <c r="O23" s="40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51144</v>
      </c>
      <c r="W23" s="66" t="s">
        <v>102</v>
      </c>
    </row>
    <row r="24" spans="1:23" s="4" customFormat="1" ht="15" customHeight="1">
      <c r="A24" s="41" t="s">
        <v>87</v>
      </c>
      <c r="B24" s="38" t="s">
        <v>113</v>
      </c>
      <c r="C24" s="39">
        <f t="shared" si="6"/>
        <v>1676394</v>
      </c>
      <c r="D24" s="39">
        <f t="shared" si="7"/>
        <v>1587000</v>
      </c>
      <c r="E24" s="39">
        <v>0</v>
      </c>
      <c r="F24" s="39">
        <v>0</v>
      </c>
      <c r="G24" s="39">
        <v>0</v>
      </c>
      <c r="H24" s="39">
        <v>1072653</v>
      </c>
      <c r="I24" s="39">
        <v>514347</v>
      </c>
      <c r="J24" s="40">
        <v>0</v>
      </c>
      <c r="K24" s="40">
        <v>0</v>
      </c>
      <c r="L24" s="39">
        <v>0</v>
      </c>
      <c r="M24" s="39">
        <v>0</v>
      </c>
      <c r="N24" s="40">
        <v>0</v>
      </c>
      <c r="O24" s="40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89394</v>
      </c>
      <c r="W24" s="66" t="s">
        <v>102</v>
      </c>
    </row>
    <row r="25" spans="1:23" s="4" customFormat="1" ht="15" customHeight="1">
      <c r="A25" s="41" t="s">
        <v>88</v>
      </c>
      <c r="B25" s="37" t="s">
        <v>95</v>
      </c>
      <c r="C25" s="39">
        <f t="shared" si="6"/>
        <v>1149128</v>
      </c>
      <c r="D25" s="39">
        <f t="shared" si="7"/>
        <v>1062762</v>
      </c>
      <c r="E25" s="39">
        <v>0</v>
      </c>
      <c r="F25" s="39">
        <v>0</v>
      </c>
      <c r="G25" s="39">
        <v>0</v>
      </c>
      <c r="H25" s="39">
        <v>718321</v>
      </c>
      <c r="I25" s="39">
        <v>344441</v>
      </c>
      <c r="J25" s="40">
        <v>0</v>
      </c>
      <c r="K25" s="40">
        <v>0</v>
      </c>
      <c r="L25" s="39">
        <v>0</v>
      </c>
      <c r="M25" s="39">
        <v>0</v>
      </c>
      <c r="N25" s="40">
        <v>0</v>
      </c>
      <c r="O25" s="40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86366</v>
      </c>
      <c r="W25" s="66" t="s">
        <v>102</v>
      </c>
    </row>
    <row r="26" spans="1:23" s="4" customFormat="1" ht="15" customHeight="1">
      <c r="A26" s="41" t="s">
        <v>89</v>
      </c>
      <c r="B26" s="37" t="s">
        <v>109</v>
      </c>
      <c r="C26" s="39">
        <f t="shared" si="6"/>
        <v>1502202</v>
      </c>
      <c r="D26" s="39">
        <f t="shared" si="7"/>
        <v>1502202</v>
      </c>
      <c r="E26" s="39">
        <v>0</v>
      </c>
      <c r="F26" s="39">
        <v>0</v>
      </c>
      <c r="G26" s="39">
        <v>913995</v>
      </c>
      <c r="H26" s="39">
        <v>588207</v>
      </c>
      <c r="I26" s="39">
        <v>0</v>
      </c>
      <c r="J26" s="40">
        <v>0</v>
      </c>
      <c r="K26" s="40">
        <v>0</v>
      </c>
      <c r="L26" s="39">
        <v>0</v>
      </c>
      <c r="M26" s="39">
        <v>0</v>
      </c>
      <c r="N26" s="40">
        <v>0</v>
      </c>
      <c r="O26" s="40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66" t="s">
        <v>102</v>
      </c>
    </row>
    <row r="27" spans="1:32" s="8" customFormat="1" ht="14.25" customHeight="1">
      <c r="A27" s="99" t="s">
        <v>68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1"/>
      <c r="W27" s="65"/>
      <c r="X27" s="4"/>
      <c r="Y27" s="4"/>
      <c r="Z27" s="4"/>
      <c r="AA27" s="4"/>
      <c r="AB27" s="4"/>
      <c r="AC27" s="4"/>
      <c r="AD27" s="4"/>
      <c r="AE27" s="4"/>
      <c r="AF27" s="4"/>
    </row>
    <row r="28" spans="1:32" s="8" customFormat="1" ht="14.25" customHeight="1">
      <c r="A28" s="42" t="s">
        <v>58</v>
      </c>
      <c r="B28" s="43" t="s">
        <v>83</v>
      </c>
      <c r="C28" s="44">
        <f aca="true" t="shared" si="8" ref="C28:V28">SUM(C29:C36)</f>
        <v>8965244</v>
      </c>
      <c r="D28" s="44">
        <f t="shared" si="8"/>
        <v>8186350</v>
      </c>
      <c r="E28" s="44">
        <f t="shared" si="8"/>
        <v>0</v>
      </c>
      <c r="F28" s="44">
        <f t="shared" si="8"/>
        <v>1662913</v>
      </c>
      <c r="G28" s="44">
        <f t="shared" si="8"/>
        <v>0</v>
      </c>
      <c r="H28" s="44">
        <f t="shared" si="8"/>
        <v>4189125</v>
      </c>
      <c r="I28" s="44">
        <f t="shared" si="8"/>
        <v>2334312</v>
      </c>
      <c r="J28" s="44">
        <f t="shared" si="8"/>
        <v>0</v>
      </c>
      <c r="K28" s="44">
        <f t="shared" si="8"/>
        <v>0</v>
      </c>
      <c r="L28" s="44">
        <f t="shared" si="8"/>
        <v>0</v>
      </c>
      <c r="M28" s="44">
        <f t="shared" si="8"/>
        <v>0</v>
      </c>
      <c r="N28" s="44">
        <f t="shared" si="8"/>
        <v>0</v>
      </c>
      <c r="O28" s="44">
        <f t="shared" si="8"/>
        <v>0</v>
      </c>
      <c r="P28" s="44">
        <f t="shared" si="8"/>
        <v>0</v>
      </c>
      <c r="Q28" s="44">
        <f t="shared" si="8"/>
        <v>0</v>
      </c>
      <c r="R28" s="44">
        <f t="shared" si="8"/>
        <v>0</v>
      </c>
      <c r="S28" s="44">
        <f t="shared" si="8"/>
        <v>0</v>
      </c>
      <c r="T28" s="44">
        <f t="shared" si="8"/>
        <v>0</v>
      </c>
      <c r="U28" s="44">
        <f t="shared" si="8"/>
        <v>0</v>
      </c>
      <c r="V28" s="44">
        <f t="shared" si="8"/>
        <v>778894</v>
      </c>
      <c r="W28" s="65"/>
      <c r="X28" s="4"/>
      <c r="Y28" s="4"/>
      <c r="Z28" s="4"/>
      <c r="AA28" s="4"/>
      <c r="AB28" s="4"/>
      <c r="AC28" s="4"/>
      <c r="AD28" s="4"/>
      <c r="AE28" s="4"/>
      <c r="AF28" s="4"/>
    </row>
    <row r="29" spans="1:32" s="28" customFormat="1" ht="15" customHeight="1">
      <c r="A29" s="41" t="s">
        <v>47</v>
      </c>
      <c r="B29" s="37" t="s">
        <v>96</v>
      </c>
      <c r="C29" s="39">
        <f>D29+M29+Q29+V29</f>
        <v>1097579</v>
      </c>
      <c r="D29" s="39">
        <f aca="true" t="shared" si="9" ref="D29:D36">SUM(E29:I29)</f>
        <v>1011496</v>
      </c>
      <c r="E29" s="39">
        <v>0</v>
      </c>
      <c r="F29" s="39">
        <v>0</v>
      </c>
      <c r="G29" s="39">
        <v>0</v>
      </c>
      <c r="H29" s="39">
        <v>683670</v>
      </c>
      <c r="I29" s="39">
        <v>327826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86083</v>
      </c>
      <c r="W29" s="66" t="s">
        <v>102</v>
      </c>
      <c r="X29" s="4"/>
      <c r="Y29" s="4"/>
      <c r="Z29" s="4"/>
      <c r="AA29" s="4"/>
      <c r="AB29" s="4"/>
      <c r="AC29" s="4"/>
      <c r="AD29" s="4"/>
      <c r="AE29" s="4"/>
      <c r="AF29" s="4"/>
    </row>
    <row r="30" spans="1:23" s="4" customFormat="1" ht="15" customHeight="1">
      <c r="A30" s="41" t="s">
        <v>69</v>
      </c>
      <c r="B30" s="37" t="s">
        <v>97</v>
      </c>
      <c r="C30" s="39">
        <f aca="true" t="shared" si="10" ref="C30:C36">D30+M30+Q30+V30</f>
        <v>1103884</v>
      </c>
      <c r="D30" s="39">
        <f t="shared" si="9"/>
        <v>1017775</v>
      </c>
      <c r="E30" s="39">
        <v>0</v>
      </c>
      <c r="F30" s="39">
        <v>0</v>
      </c>
      <c r="G30" s="39">
        <v>0</v>
      </c>
      <c r="H30" s="39">
        <v>687914</v>
      </c>
      <c r="I30" s="39">
        <v>329861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86109</v>
      </c>
      <c r="W30" s="66" t="s">
        <v>102</v>
      </c>
    </row>
    <row r="31" spans="1:23" s="4" customFormat="1" ht="15" customHeight="1">
      <c r="A31" s="41" t="s">
        <v>70</v>
      </c>
      <c r="B31" s="37" t="s">
        <v>98</v>
      </c>
      <c r="C31" s="39">
        <f t="shared" si="10"/>
        <v>1101733</v>
      </c>
      <c r="D31" s="39">
        <f t="shared" si="9"/>
        <v>1015640</v>
      </c>
      <c r="E31" s="39">
        <v>0</v>
      </c>
      <c r="F31" s="39">
        <v>0</v>
      </c>
      <c r="G31" s="39">
        <v>0</v>
      </c>
      <c r="H31" s="39">
        <v>686471</v>
      </c>
      <c r="I31" s="39">
        <v>329169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86093</v>
      </c>
      <c r="W31" s="66" t="s">
        <v>102</v>
      </c>
    </row>
    <row r="32" spans="1:23" s="4" customFormat="1" ht="15" customHeight="1">
      <c r="A32" s="41" t="s">
        <v>87</v>
      </c>
      <c r="B32" s="37" t="s">
        <v>99</v>
      </c>
      <c r="C32" s="39">
        <f t="shared" si="10"/>
        <v>1144307</v>
      </c>
      <c r="D32" s="39">
        <f t="shared" si="9"/>
        <v>1057959</v>
      </c>
      <c r="E32" s="39">
        <v>0</v>
      </c>
      <c r="F32" s="39">
        <v>0</v>
      </c>
      <c r="G32" s="39">
        <v>0</v>
      </c>
      <c r="H32" s="39">
        <v>715074</v>
      </c>
      <c r="I32" s="39">
        <v>342885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86348</v>
      </c>
      <c r="W32" s="66" t="s">
        <v>102</v>
      </c>
    </row>
    <row r="33" spans="1:23" s="4" customFormat="1" ht="15" customHeight="1">
      <c r="A33" s="41" t="s">
        <v>88</v>
      </c>
      <c r="B33" s="37" t="s">
        <v>100</v>
      </c>
      <c r="C33" s="39">
        <f t="shared" si="10"/>
        <v>2050659</v>
      </c>
      <c r="D33" s="39">
        <f t="shared" si="9"/>
        <v>1927212</v>
      </c>
      <c r="E33" s="39">
        <v>0</v>
      </c>
      <c r="F33" s="39">
        <v>857543</v>
      </c>
      <c r="G33" s="39">
        <v>0</v>
      </c>
      <c r="H33" s="39">
        <v>722989</v>
      </c>
      <c r="I33" s="39">
        <v>346680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123447</v>
      </c>
      <c r="W33" s="66" t="s">
        <v>102</v>
      </c>
    </row>
    <row r="34" spans="1:23" ht="15">
      <c r="A34" s="41" t="s">
        <v>89</v>
      </c>
      <c r="B34" s="37" t="s">
        <v>101</v>
      </c>
      <c r="C34" s="39">
        <f t="shared" si="10"/>
        <v>1111547</v>
      </c>
      <c r="D34" s="39">
        <f t="shared" si="9"/>
        <v>1025310</v>
      </c>
      <c r="E34" s="39">
        <v>0</v>
      </c>
      <c r="F34" s="39">
        <v>0</v>
      </c>
      <c r="G34" s="39">
        <v>0</v>
      </c>
      <c r="H34" s="39">
        <v>693007</v>
      </c>
      <c r="I34" s="39">
        <v>332303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86237</v>
      </c>
      <c r="W34" s="66" t="s">
        <v>102</v>
      </c>
    </row>
    <row r="35" spans="1:23" ht="15.75" thickBot="1">
      <c r="A35" s="41" t="s">
        <v>90</v>
      </c>
      <c r="B35" s="37" t="s">
        <v>114</v>
      </c>
      <c r="C35" s="39">
        <f t="shared" si="10"/>
        <v>1217021</v>
      </c>
      <c r="D35" s="39">
        <f t="shared" si="9"/>
        <v>1130958</v>
      </c>
      <c r="E35" s="39">
        <v>0</v>
      </c>
      <c r="F35" s="39">
        <v>805370</v>
      </c>
      <c r="G35" s="39">
        <v>0</v>
      </c>
      <c r="H35" s="39">
        <v>0</v>
      </c>
      <c r="I35" s="39">
        <v>325588</v>
      </c>
      <c r="J35" s="40">
        <v>0</v>
      </c>
      <c r="K35" s="40">
        <v>0</v>
      </c>
      <c r="L35" s="39">
        <v>0</v>
      </c>
      <c r="M35" s="39">
        <v>0</v>
      </c>
      <c r="N35" s="40">
        <v>0</v>
      </c>
      <c r="O35" s="40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86063</v>
      </c>
      <c r="W35" s="66" t="s">
        <v>102</v>
      </c>
    </row>
    <row r="36" spans="1:23" ht="15.75" thickBot="1">
      <c r="A36" s="41" t="s">
        <v>93</v>
      </c>
      <c r="B36" s="37" t="s">
        <v>115</v>
      </c>
      <c r="C36" s="39">
        <f t="shared" si="10"/>
        <v>138514</v>
      </c>
      <c r="D36" s="39">
        <f t="shared" si="9"/>
        <v>0</v>
      </c>
      <c r="E36" s="63">
        <v>0</v>
      </c>
      <c r="F36" s="39">
        <v>0</v>
      </c>
      <c r="G36" s="39">
        <v>0</v>
      </c>
      <c r="H36" s="63">
        <v>0</v>
      </c>
      <c r="I36" s="39">
        <v>0</v>
      </c>
      <c r="J36" s="40">
        <v>0</v>
      </c>
      <c r="K36" s="40">
        <v>0</v>
      </c>
      <c r="L36" s="39">
        <v>0</v>
      </c>
      <c r="M36" s="39">
        <v>0</v>
      </c>
      <c r="N36" s="40">
        <v>0</v>
      </c>
      <c r="O36" s="40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138514</v>
      </c>
      <c r="W36" s="66" t="s">
        <v>104</v>
      </c>
    </row>
    <row r="38" spans="12:16" ht="21">
      <c r="L38" s="45"/>
      <c r="M38" s="108"/>
      <c r="N38" s="109"/>
      <c r="O38" s="109"/>
      <c r="P38" s="109"/>
    </row>
    <row r="39" spans="12:16" ht="18.75">
      <c r="L39" s="45"/>
      <c r="M39" s="59"/>
      <c r="N39" s="59"/>
      <c r="O39" s="59"/>
      <c r="P39" s="59"/>
    </row>
    <row r="40" spans="12:16" ht="18.75">
      <c r="L40" s="45"/>
      <c r="M40" s="59"/>
      <c r="N40" s="59"/>
      <c r="O40" s="59"/>
      <c r="P40" s="59"/>
    </row>
    <row r="41" spans="12:16" ht="21">
      <c r="L41" s="45"/>
      <c r="M41" s="108"/>
      <c r="N41" s="109"/>
      <c r="O41" s="109"/>
      <c r="P41" s="109"/>
    </row>
  </sheetData>
  <sheetProtection/>
  <mergeCells count="25">
    <mergeCell ref="A5:A7"/>
    <mergeCell ref="B5:B7"/>
    <mergeCell ref="D5:S5"/>
    <mergeCell ref="T5:V5"/>
    <mergeCell ref="A4:V4"/>
    <mergeCell ref="U6:U7"/>
    <mergeCell ref="D6:I6"/>
    <mergeCell ref="P6:Q7"/>
    <mergeCell ref="M1:V1"/>
    <mergeCell ref="M3:V3"/>
    <mergeCell ref="J6:K7"/>
    <mergeCell ref="R6:S7"/>
    <mergeCell ref="T6:T7"/>
    <mergeCell ref="V6:V7"/>
    <mergeCell ref="O2:V2"/>
    <mergeCell ref="A27:V27"/>
    <mergeCell ref="A10:B10"/>
    <mergeCell ref="L6:M7"/>
    <mergeCell ref="M41:P41"/>
    <mergeCell ref="M38:P38"/>
    <mergeCell ref="N6:O7"/>
    <mergeCell ref="A19:V19"/>
    <mergeCell ref="A11:V11"/>
    <mergeCell ref="C5:C7"/>
  </mergeCells>
  <printOptions/>
  <pageMargins left="0.5905511811023623" right="0.5905511811023623" top="1.1811023622047245" bottom="1.1811023622047245" header="0.31496062992125984" footer="0.31496062992125984"/>
  <pageSetup fitToHeight="1" fitToWidth="1" horizontalDpi="600" verticalDpi="600" orientation="landscape" paperSize="9" scale="48" r:id="rId1"/>
  <ignoredErrors>
    <ignoredError sqref="A21 A29 A1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F3" sqref="F3:N3"/>
    </sheetView>
  </sheetViews>
  <sheetFormatPr defaultColWidth="9.140625" defaultRowHeight="15"/>
  <cols>
    <col min="1" max="1" width="4.140625" style="0" customWidth="1"/>
    <col min="2" max="2" width="15.7109375" style="0" customWidth="1"/>
    <col min="3" max="3" width="9.28125" style="0" customWidth="1"/>
    <col min="4" max="4" width="22.7109375" style="0" customWidth="1"/>
    <col min="5" max="5" width="8.00390625" style="0" bestFit="1" customWidth="1"/>
    <col min="6" max="6" width="8.57421875" style="0" bestFit="1" customWidth="1"/>
    <col min="7" max="8" width="9.140625" style="0" bestFit="1" customWidth="1"/>
    <col min="9" max="9" width="7.00390625" style="0" customWidth="1"/>
    <col min="10" max="10" width="8.00390625" style="0" bestFit="1" customWidth="1"/>
    <col min="11" max="11" width="8.57421875" style="0" bestFit="1" customWidth="1"/>
    <col min="12" max="12" width="9.140625" style="0" bestFit="1" customWidth="1"/>
    <col min="13" max="13" width="15.28125" style="0" customWidth="1"/>
    <col min="14" max="14" width="16.7109375" style="0" customWidth="1"/>
  </cols>
  <sheetData>
    <row r="1" spans="1:14" ht="17.25" customHeight="1">
      <c r="A1" s="6"/>
      <c r="F1" s="68" t="s">
        <v>120</v>
      </c>
      <c r="G1" s="68"/>
      <c r="H1" s="68"/>
      <c r="I1" s="68"/>
      <c r="J1" s="68"/>
      <c r="K1" s="68"/>
      <c r="L1" s="68"/>
      <c r="M1" s="68"/>
      <c r="N1" s="68"/>
    </row>
    <row r="2" spans="1:14" ht="20.25" customHeight="1">
      <c r="A2" s="6"/>
      <c r="F2" s="67"/>
      <c r="G2" s="67"/>
      <c r="H2" s="67"/>
      <c r="I2" s="68" t="s">
        <v>118</v>
      </c>
      <c r="J2" s="68"/>
      <c r="K2" s="68"/>
      <c r="L2" s="68"/>
      <c r="M2" s="68"/>
      <c r="N2" s="68"/>
    </row>
    <row r="3" spans="1:14" ht="45.75" customHeight="1">
      <c r="A3" s="6"/>
      <c r="F3" s="68" t="s">
        <v>122</v>
      </c>
      <c r="G3" s="68"/>
      <c r="H3" s="68"/>
      <c r="I3" s="68"/>
      <c r="J3" s="68"/>
      <c r="K3" s="68"/>
      <c r="L3" s="68"/>
      <c r="M3" s="68"/>
      <c r="N3" s="68"/>
    </row>
    <row r="4" spans="1:14" ht="69.75" customHeight="1">
      <c r="A4" s="124" t="s">
        <v>80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s="1" customFormat="1" ht="18" customHeight="1">
      <c r="A5" s="113" t="s">
        <v>0</v>
      </c>
      <c r="B5" s="123" t="s">
        <v>51</v>
      </c>
      <c r="C5" s="125" t="s">
        <v>52</v>
      </c>
      <c r="D5" s="125" t="s">
        <v>8</v>
      </c>
      <c r="E5" s="123" t="s">
        <v>53</v>
      </c>
      <c r="F5" s="123"/>
      <c r="G5" s="123"/>
      <c r="H5" s="123"/>
      <c r="I5" s="123"/>
      <c r="J5" s="123" t="s">
        <v>9</v>
      </c>
      <c r="K5" s="123"/>
      <c r="L5" s="123"/>
      <c r="M5" s="123"/>
      <c r="N5" s="123"/>
    </row>
    <row r="6" spans="1:14" s="1" customFormat="1" ht="56.25" customHeight="1">
      <c r="A6" s="114"/>
      <c r="B6" s="123"/>
      <c r="C6" s="125"/>
      <c r="D6" s="125"/>
      <c r="E6" s="23" t="s">
        <v>71</v>
      </c>
      <c r="F6" s="23" t="s">
        <v>72</v>
      </c>
      <c r="G6" s="23" t="s">
        <v>73</v>
      </c>
      <c r="H6" s="23" t="s">
        <v>74</v>
      </c>
      <c r="I6" s="23" t="s">
        <v>15</v>
      </c>
      <c r="J6" s="23" t="s">
        <v>71</v>
      </c>
      <c r="K6" s="23" t="s">
        <v>75</v>
      </c>
      <c r="L6" s="23" t="s">
        <v>76</v>
      </c>
      <c r="M6" s="23" t="s">
        <v>74</v>
      </c>
      <c r="N6" s="23" t="s">
        <v>15</v>
      </c>
    </row>
    <row r="7" spans="1:14" s="1" customFormat="1" ht="15">
      <c r="A7" s="115"/>
      <c r="B7" s="123"/>
      <c r="C7" s="29" t="s">
        <v>39</v>
      </c>
      <c r="D7" s="25" t="s">
        <v>23</v>
      </c>
      <c r="E7" s="25" t="s">
        <v>38</v>
      </c>
      <c r="F7" s="25" t="s">
        <v>38</v>
      </c>
      <c r="G7" s="25" t="s">
        <v>38</v>
      </c>
      <c r="H7" s="25" t="s">
        <v>38</v>
      </c>
      <c r="I7" s="25" t="s">
        <v>38</v>
      </c>
      <c r="J7" s="25" t="s">
        <v>24</v>
      </c>
      <c r="K7" s="25" t="s">
        <v>24</v>
      </c>
      <c r="L7" s="25" t="s">
        <v>24</v>
      </c>
      <c r="M7" s="25" t="s">
        <v>24</v>
      </c>
      <c r="N7" s="25" t="s">
        <v>24</v>
      </c>
    </row>
    <row r="8" spans="1:14" s="1" customFormat="1" ht="1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</row>
    <row r="9" spans="1:14" s="33" customFormat="1" ht="15">
      <c r="A9" s="25">
        <v>1</v>
      </c>
      <c r="B9" s="23" t="s">
        <v>77</v>
      </c>
      <c r="C9" s="30">
        <f>'Приложение 1'!H12</f>
        <v>2238.37</v>
      </c>
      <c r="D9" s="31">
        <f>'Приложение 1'!K12</f>
        <v>106</v>
      </c>
      <c r="E9" s="25"/>
      <c r="F9" s="25"/>
      <c r="G9" s="25"/>
      <c r="H9" s="25">
        <v>6</v>
      </c>
      <c r="I9" s="25">
        <v>6</v>
      </c>
      <c r="J9" s="25"/>
      <c r="K9" s="25"/>
      <c r="L9" s="25"/>
      <c r="M9" s="32">
        <f>'Приложение 1'!L12</f>
        <v>10525258</v>
      </c>
      <c r="N9" s="32">
        <f>M9</f>
        <v>10525258</v>
      </c>
    </row>
    <row r="10" spans="1:14" s="33" customFormat="1" ht="15">
      <c r="A10" s="25">
        <v>2</v>
      </c>
      <c r="B10" s="23" t="s">
        <v>78</v>
      </c>
      <c r="C10" s="30">
        <f>'Приложение 1'!H20</f>
        <v>2822.34</v>
      </c>
      <c r="D10" s="31">
        <f>'Приложение 1'!K20</f>
        <v>127</v>
      </c>
      <c r="E10" s="25"/>
      <c r="F10" s="25"/>
      <c r="G10" s="25"/>
      <c r="H10" s="25">
        <v>6</v>
      </c>
      <c r="I10" s="25">
        <v>6</v>
      </c>
      <c r="J10" s="25"/>
      <c r="K10" s="25"/>
      <c r="L10" s="25"/>
      <c r="M10" s="32">
        <f>'Приложение 1'!L20</f>
        <v>8366218</v>
      </c>
      <c r="N10" s="32">
        <f>M10</f>
        <v>8366218</v>
      </c>
    </row>
    <row r="11" spans="1:14" s="33" customFormat="1" ht="15">
      <c r="A11" s="25">
        <v>3</v>
      </c>
      <c r="B11" s="23" t="s">
        <v>79</v>
      </c>
      <c r="C11" s="30">
        <f>'Приложение 1'!H28</f>
        <v>3638.1499999999996</v>
      </c>
      <c r="D11" s="31">
        <f>'Приложение 1'!K28</f>
        <v>187</v>
      </c>
      <c r="E11" s="25"/>
      <c r="F11" s="25"/>
      <c r="G11" s="25"/>
      <c r="H11" s="25">
        <v>8</v>
      </c>
      <c r="I11" s="25">
        <v>8</v>
      </c>
      <c r="J11" s="25"/>
      <c r="K11" s="25"/>
      <c r="L11" s="25"/>
      <c r="M11" s="32">
        <f>'Приложение 1'!L28</f>
        <v>8965244</v>
      </c>
      <c r="N11" s="32">
        <f>M11</f>
        <v>8965244</v>
      </c>
    </row>
    <row r="23" ht="15">
      <c r="A23" s="7"/>
    </row>
  </sheetData>
  <sheetProtection/>
  <mergeCells count="10">
    <mergeCell ref="J5:N5"/>
    <mergeCell ref="F3:N3"/>
    <mergeCell ref="F1:N1"/>
    <mergeCell ref="A4:N4"/>
    <mergeCell ref="A5:A7"/>
    <mergeCell ref="B5:B7"/>
    <mergeCell ref="C5:C6"/>
    <mergeCell ref="D5:D6"/>
    <mergeCell ref="E5:I5"/>
    <mergeCell ref="I2:N2"/>
  </mergeCells>
  <printOptions/>
  <pageMargins left="0.7874015748031497" right="0.7874015748031497" top="1.1811023622047245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Кузовлев Дмитрий Владимирович</dc:creator>
  <cp:keywords/>
  <dc:description/>
  <cp:lastModifiedBy>user</cp:lastModifiedBy>
  <cp:lastPrinted>2017-04-19T08:06:33Z</cp:lastPrinted>
  <dcterms:created xsi:type="dcterms:W3CDTF">2014-07-06T05:24:36Z</dcterms:created>
  <dcterms:modified xsi:type="dcterms:W3CDTF">2017-04-24T22:32:01Z</dcterms:modified>
  <cp:category/>
  <cp:version/>
  <cp:contentType/>
  <cp:contentStatus/>
</cp:coreProperties>
</file>