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firstSheet="1" activeTab="1"/>
  </bookViews>
  <sheets>
    <sheet name="4 прил  источн" sheetId="1" r:id="rId1"/>
    <sheet name="1 прил  доходы" sheetId="2" r:id="rId2"/>
    <sheet name="2 прил разделы" sheetId="3" r:id="rId3"/>
    <sheet name="5 пр внутр.заим." sheetId="4" r:id="rId4"/>
    <sheet name="пр.6 мун гарант" sheetId="5" r:id="rId5"/>
    <sheet name="3 пр вед расх " sheetId="6" r:id="rId6"/>
  </sheets>
  <externalReferences>
    <externalReference r:id="rId9"/>
  </externalReferences>
  <definedNames>
    <definedName name="_xlnm.Print_Titles" localSheetId="1">'1 прил  доходы'!$9:$10</definedName>
  </definedNames>
  <calcPr fullCalcOnLoad="1"/>
</workbook>
</file>

<file path=xl/sharedStrings.xml><?xml version="1.0" encoding="utf-8"?>
<sst xmlns="http://schemas.openxmlformats.org/spreadsheetml/2006/main" count="1352" uniqueCount="507">
  <si>
    <t xml:space="preserve">-в целях  софинансирования расходных обязательств муниципальных образований по организации в границах муниципального образования теплоснабжения населения ( на приобретение топлива с обязательным заключением Соглашения между Министерством </t>
  </si>
  <si>
    <t>- в целях софинансирования расходных обязательств муниципальных образований, связанных с проведением капитального ремонта в соотвествии со ст. 158 Жилищного Кодекса РФ</t>
  </si>
  <si>
    <t>- в целях софинансирования расходных обязательств муниципальных образований по оплате труда работников, финансируемых из местных бюджетов</t>
  </si>
  <si>
    <t>- в целях софинансирования расходных обязательств муниципальных образований по  разработке документов территориального планирования</t>
  </si>
  <si>
    <t xml:space="preserve">- в целях софинансирования расходных обязательств муниципальных образований по организации оказания первичной медико-санитарной помощи в амбулаторно- поликлинических, стационарно- поликлинических и больничных учреждениях, медицинской 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</si>
  <si>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</si>
  <si>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507 00 00</t>
  </si>
  <si>
    <t>507 99 00</t>
  </si>
  <si>
    <t>507 99 01</t>
  </si>
  <si>
    <t>- по материально-техническому обеспечению административных комиссий</t>
  </si>
  <si>
    <t>-по образованию и организации деятельности районных (городских) комиссии по делам несовершеннолетних и защите их прав</t>
  </si>
  <si>
    <t>-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</si>
  <si>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</si>
  <si>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-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</si>
  <si>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-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</si>
  <si>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- по организации предоставления общедоступного  и бесплатного дошкольного, начального общего, основного общего, среднего (полного) общего образования по основным общеобразовательным программам в общеобразовательных учреждениях в Камчатском крае</t>
  </si>
  <si>
    <t>государственных и муниципальных учреждениях, реализующих основную общеобразовательную программу дошкольного образования</t>
  </si>
  <si>
    <t>Уменьшение прочих остатков средств бюджетов</t>
  </si>
  <si>
    <t>01 05 02 01 00 0000 610</t>
  </si>
  <si>
    <t>Муниципальное дошкольное образовательное учреждение п.г.т.Палана №2 «Детский сад «Солнышко»</t>
  </si>
  <si>
    <t>Муниципальное дошкольное образовательное учреждение №1 «Детский сад Рябинка»</t>
  </si>
  <si>
    <t xml:space="preserve"> Прочие   поступления   от   использования  имущества, находящегося  в  собственности городских   округов    (за    исключением                           имущества муниципальных     автономных учреждений, а также     </t>
  </si>
  <si>
    <t>имущества муниципальных  унитарных   предприятий, в                                 том числе казенных)</t>
  </si>
  <si>
    <t>000 1 11 09040 00 0000 120</t>
  </si>
  <si>
    <t>000 2 02 040000 00 0000 151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</si>
  <si>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</si>
  <si>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</si>
  <si>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- на реализацию краевой адресной программы "Модернизация жилищно-коммунального комплекса и инженерной инфраструктуры Камчатского края на 2009 год"</t>
  </si>
  <si>
    <t>000 2 02 04999 04 0000 151</t>
  </si>
  <si>
    <t>, в том числе за счет снижения остатков средств на счете по учету средств местного бюджета</t>
  </si>
  <si>
    <t xml:space="preserve">795 00 00 </t>
  </si>
  <si>
    <t>795 00 01</t>
  </si>
  <si>
    <t xml:space="preserve">795 00 01 </t>
  </si>
  <si>
    <t>Целевые программы муниципальных образований</t>
  </si>
  <si>
    <t xml:space="preserve">315 02 01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</si>
  <si>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</si>
  <si>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КЦП "Модернизация жилищно-коммунального комплекса и инженерной инфраструктуры Камчатского края на 2009 год"- всего, в том числе:</t>
  </si>
  <si>
    <t>Раздел "Питьевая вода"</t>
  </si>
  <si>
    <t>Раздел "Государственный технический учет и техническая инвентаризация объектов жилищно-коммунального хозяйства"</t>
  </si>
  <si>
    <t>МЦП "Модернизация жилищно-коммунального комплекса городского округа "поселок Палана" на 2009 год"- всего, в том числе:</t>
  </si>
  <si>
    <t>522 09 00</t>
  </si>
  <si>
    <t>522 09 01</t>
  </si>
  <si>
    <t>522 09 02</t>
  </si>
  <si>
    <t>522 09 03</t>
  </si>
  <si>
    <t>795 09 00</t>
  </si>
  <si>
    <t>795 09 03</t>
  </si>
  <si>
    <t>Региональные целевые программы</t>
  </si>
  <si>
    <t xml:space="preserve">522 00 00 </t>
  </si>
  <si>
    <t>Раздел "Энергосбережение"</t>
  </si>
  <si>
    <t>795 00 00</t>
  </si>
  <si>
    <t>Другие вопросы в области культуры, кинематографии и средств массовой информации</t>
  </si>
  <si>
    <t>0806</t>
  </si>
  <si>
    <t>Обеспечение мерами социальной поддержки специалистов, работающих и проживающих в сельской местности и рабочих поселках в Камчатском крае, по оплате ими за жилое помещение и коммунальные услуги</t>
  </si>
  <si>
    <t>514 01 05</t>
  </si>
  <si>
    <t xml:space="preserve"> за счет средств субсидии  из краевого бюджета на разработку документов территориального планирования</t>
  </si>
  <si>
    <t>092 03 16</t>
  </si>
  <si>
    <t>Компенсация выпадающих доходов организациям, предоставляющим населению услуги водоснажения по тарифам, не обеспечивающим возмещение издержек</t>
  </si>
  <si>
    <t>420 99 03</t>
  </si>
  <si>
    <t>Предоставление гражданам субсидий на оплату жилого помещения и коммунальных услуг</t>
  </si>
  <si>
    <t>505 48 00</t>
  </si>
  <si>
    <t>000 2 02 03001 04 0000 151</t>
  </si>
  <si>
    <t xml:space="preserve">Субвенции  бюджетам  городских   округов на оплату жилищно-коммунальных услуг отдельным категориям граждан     </t>
  </si>
  <si>
    <t>Приложение № 1</t>
  </si>
  <si>
    <t xml:space="preserve"> </t>
  </si>
  <si>
    <r>
      <t>от «_</t>
    </r>
    <r>
      <rPr>
        <u val="single"/>
        <sz val="12"/>
        <rFont val="Times New Roman"/>
        <family val="1"/>
      </rPr>
      <t>29</t>
    </r>
    <r>
      <rPr>
        <sz val="12"/>
        <rFont val="Times New Roman"/>
        <family val="1"/>
      </rPr>
      <t>_» мая 2008г.</t>
    </r>
  </si>
  <si>
    <t>Код бюджетной классификации РФ</t>
  </si>
  <si>
    <t>Наименование источника финансирования дефицита</t>
  </si>
  <si>
    <t>ДОХОДЫ</t>
  </si>
  <si>
    <t>РАСХОДЫ</t>
  </si>
  <si>
    <t>ДЕФИЦИТ</t>
  </si>
  <si>
    <t>Источники финансирования дефицита  бюджета:</t>
  </si>
  <si>
    <t>01 05 00 00 00 0000 000</t>
  </si>
  <si>
    <t>01 05 00 00 00 0000 500</t>
  </si>
  <si>
    <t xml:space="preserve"> Увеличение остатков средств бюджетов</t>
  </si>
  <si>
    <t>01 05 02 00 00 0000 500</t>
  </si>
  <si>
    <t>01 05 02 01 00 0000 510</t>
  </si>
  <si>
    <t xml:space="preserve">Увеличение прочих остатков денежных средств бюджетов </t>
  </si>
  <si>
    <t>01 05 00 00 00 0000 600</t>
  </si>
  <si>
    <t xml:space="preserve"> Уменьшение остатков средств бюджетов</t>
  </si>
  <si>
    <t>01 05 02 00 00 0000 600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</si>
  <si>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</si>
  <si>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</si>
  <si>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</si>
  <si>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 xml:space="preserve"> тыс. рублей</t>
  </si>
  <si>
    <t>Код</t>
  </si>
  <si>
    <t>Наименование</t>
  </si>
  <si>
    <t>бюджетной классификации Российской Федерации</t>
  </si>
  <si>
    <t>доходов</t>
  </si>
  <si>
    <t>000 1 00 00000 00 0000 000</t>
  </si>
  <si>
    <t xml:space="preserve">ДОХОДЫ                                                            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</si>
  <si>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</si>
  <si>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</si>
  <si>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</si>
  <si>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</si>
  <si>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</si>
  <si>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</si>
  <si>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</si>
  <si>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</si>
  <si>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</si>
  <si>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</si>
  <si>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</si>
  <si>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</si>
  <si>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</si>
  <si>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</si>
  <si>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</si>
  <si>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</si>
  <si>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</si>
  <si>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 xml:space="preserve">Налог на имущество физических лиц                                           </t>
  </si>
  <si>
    <t xml:space="preserve">000 1 06 02000 02 0000 110 </t>
  </si>
  <si>
    <t xml:space="preserve">Налог на имущество организаций       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</si>
  <si>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</si>
  <si>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</si>
  <si>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</si>
  <si>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</si>
  <si>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</si>
  <si>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</si>
  <si>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 xml:space="preserve">000 1 11 05020 00 0000 120 </t>
  </si>
  <si>
    <t xml:space="preserve">Доходы, получаемые в виде арендной платы за земли после  разграничения  государственной собственности на землю, а также средства отпродажи  права  на   заключение   договоров аренды  указанных  земельных  участков 
</t>
  </si>
  <si>
    <t xml:space="preserve">(за исключением земельных  участков  автономных учреждений,  а  также  земельных   участков государственных и  муниципальных  унитарных предприятий, в том числе казенных                            </t>
  </si>
  <si>
    <t>000 1 11 05030  0000 00 120</t>
  </si>
  <si>
    <t xml:space="preserve">Доходы  от  сдачи   в   аренду   имущества находящегося   в   оперативном   управлении органов  государственной  власти,   органов местного  самоуправления,   государственных внебюджетных   фондов   </t>
  </si>
  <si>
    <t xml:space="preserve"> и     созданных ими учреждений   (за   исключением    имущества автономных учреждений)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</si>
  <si>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</si>
  <si>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</si>
  <si>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</si>
  <si>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</si>
  <si>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</si>
  <si>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</si>
  <si>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</si>
  <si>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</si>
  <si>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</si>
  <si>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</si>
  <si>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</si>
  <si>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</si>
  <si>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</si>
  <si>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</si>
  <si>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</si>
  <si>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 </t>
  </si>
  <si>
    <t>0002 02 03021 04 0000 151</t>
  </si>
  <si>
    <t xml:space="preserve">Субвенции  бюджетам  городских   округов на ежемесячное  денежное     вознаграждение за классное руководство  </t>
  </si>
  <si>
    <t>000 2 02 03022 04 0000 151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</si>
  <si>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</si>
  <si>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000 2 02 03027 04 0000 151</t>
  </si>
  <si>
    <t xml:space="preserve">Субвенции  бюджетам  городских   округов на содержание  ребенка  в  семье     опекуна и приемной семье, а  также  на  оплату  труда приемному родителю   </t>
  </si>
  <si>
    <t>0002 02 03029 04 0000 151</t>
  </si>
  <si>
    <t xml:space="preserve">Субвенции  бюджетам  городских   округов на компенсацию  части  родительской   платы за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</si>
  <si>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>2 02 03033 04 0000 151</t>
  </si>
  <si>
    <t xml:space="preserve">Субвенции  бюджетам  городских   округов на                            оздоровление детей   </t>
  </si>
  <si>
    <t>2 02 03034 04 0000 151</t>
  </si>
  <si>
    <t xml:space="preserve">Субвенции  бюджетам  городских   округов на обеспечение   равной   доступности    услуг общественного  транспорта   на   территории соответствующего    субъекта     Российской Федерации для отдельных категорий  граждан оказание мер социальной  поддержки  которым относится к ведению Российской Федерации 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</si>
  <si>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</si>
  <si>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</si>
  <si>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</si>
  <si>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</si>
  <si>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</si>
  <si>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</si>
  <si>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</si>
  <si>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</si>
  <si>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</si>
  <si>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</si>
  <si>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</si>
  <si>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</si>
  <si>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</si>
  <si>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</si>
  <si>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</si>
  <si>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</si>
  <si>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</si>
  <si>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</si>
  <si>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Обслуживание государственного и муниципального долга</t>
  </si>
  <si>
    <t>Прочие расходы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</si>
  <si>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</si>
  <si>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</si>
  <si>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</si>
  <si>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</si>
  <si>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</si>
  <si>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</si>
  <si>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</si>
  <si>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</si>
  <si>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2.</t>
  </si>
  <si>
    <t>Администрация городского округа "поселок Палана"</t>
  </si>
  <si>
    <t>011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</si>
  <si>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</si>
  <si>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</si>
  <si>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</si>
  <si>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002 03 00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</si>
  <si>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</si>
  <si>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</si>
  <si>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</si>
  <si>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</t>
  </si>
  <si>
    <t>002 04 01</t>
  </si>
  <si>
    <t xml:space="preserve"> За счет субвенции на выполнение государственных полномочий в сфере организации работы комиссий по делам несовершеннолетних и защите  их прав </t>
  </si>
  <si>
    <t>002 04 02</t>
  </si>
  <si>
    <t>За счет субвенции на выполнение государственных полномочий по социальному обслуживанию некоторых категорий граждан</t>
  </si>
  <si>
    <t>002 04 03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</si>
  <si>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</si>
  <si>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</si>
  <si>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</si>
  <si>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</si>
  <si>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</si>
  <si>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</si>
  <si>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</si>
  <si>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Государственная регистрация актов гражданского состояния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</si>
  <si>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</si>
  <si>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</si>
  <si>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</si>
  <si>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</si>
  <si>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</si>
  <si>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092 03 05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</si>
  <si>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</si>
  <si>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092 03 15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</si>
  <si>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</si>
  <si>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</si>
  <si>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</si>
  <si>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</si>
  <si>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</si>
  <si>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</si>
  <si>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</si>
  <si>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</si>
  <si>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</si>
  <si>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</si>
  <si>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</si>
  <si>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</si>
  <si>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</si>
  <si>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</si>
  <si>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Дорожное хозяйство</t>
  </si>
  <si>
    <t>0409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</si>
  <si>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</si>
  <si>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</si>
  <si>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</si>
  <si>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</si>
  <si>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</si>
  <si>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Жилищное хозяйство</t>
  </si>
  <si>
    <t>0501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</si>
  <si>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</si>
  <si>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</si>
  <si>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</si>
  <si>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</si>
  <si>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за счет средств бюджета городского округа "поселок Палана"</t>
  </si>
  <si>
    <t>за счет средств субсидии  краевого бюджета</t>
  </si>
  <si>
    <t xml:space="preserve">Мероприятия в области жилищного хозяйства </t>
  </si>
  <si>
    <t>350 03 00</t>
  </si>
  <si>
    <t>Коммунальное хозяйство</t>
  </si>
  <si>
    <t>0502</t>
  </si>
  <si>
    <r>
      <t xml:space="preserve">ФЦП "Жилище" на 2002-2010 годы (второй этап), </t>
    </r>
    <r>
      <rPr>
        <sz val="12"/>
        <rFont val="Times New Roman"/>
        <family val="1"/>
      </rPr>
      <t>(мероприятия, входящие в реализацию национального приоритетного проекта "Доступное комфортное жилье-гражданам России")</t>
    </r>
  </si>
  <si>
    <t>104 00 00</t>
  </si>
  <si>
    <t>Подпрограмма "Модернизация объектов коммунальной инфраструктуры" . Окружная целевая программа КАО "Модернизация объектов жилищно-коммунального комплекса Корякского автономного округа на 2006-2010 годы")</t>
  </si>
  <si>
    <t>104 03 00</t>
  </si>
  <si>
    <t>Бюджетные инвестиции</t>
  </si>
  <si>
    <t>003</t>
  </si>
  <si>
    <t xml:space="preserve">Реконструкция системы теплоснабжения пгт. Палана Тигильского района (муниципальная собственность) </t>
  </si>
  <si>
    <t>104 03 04</t>
  </si>
  <si>
    <t>за счет средств краевого бюджета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</si>
  <si>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</si>
  <si>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</si>
  <si>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</si>
  <si>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</si>
  <si>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Субсидии юридическим лицам</t>
  </si>
  <si>
    <t>006</t>
  </si>
  <si>
    <t>за счет субсидии из краевого бюджета</t>
  </si>
  <si>
    <t xml:space="preserve">Мероприятия в области коммунального хозяйства </t>
  </si>
  <si>
    <t>351 05 00</t>
  </si>
  <si>
    <t>Благоустройство</t>
  </si>
  <si>
    <t>0503</t>
  </si>
  <si>
    <t>600 00 00</t>
  </si>
  <si>
    <t>Уличное освещение</t>
  </si>
  <si>
    <t xml:space="preserve">600 01 00 </t>
  </si>
  <si>
    <t>600 01 00</t>
  </si>
  <si>
    <t>Озеленение</t>
  </si>
  <si>
    <t>351 03 00</t>
  </si>
  <si>
    <t>600 03 00</t>
  </si>
  <si>
    <t>Прочие мероприятия по благоустройству городских округов и поселений</t>
  </si>
  <si>
    <t>600 05 00</t>
  </si>
  <si>
    <t>Другие вопросы в области образования</t>
  </si>
  <si>
    <t>0709</t>
  </si>
  <si>
    <t>Мориприятия в области образования</t>
  </si>
  <si>
    <t>436 00 00</t>
  </si>
  <si>
    <t>Государтвенная поддержка в сфере образования</t>
  </si>
  <si>
    <t>436 01 00</t>
  </si>
  <si>
    <t>Культура</t>
  </si>
  <si>
    <t>0801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</si>
  <si>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</si>
  <si>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</si>
  <si>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</si>
  <si>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</si>
  <si>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</si>
  <si>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</si>
  <si>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</si>
  <si>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</si>
  <si>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</si>
  <si>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</si>
  <si>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</si>
  <si>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</si>
  <si>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</si>
  <si>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</si>
  <si>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</si>
  <si>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491 01 00 </t>
  </si>
  <si>
    <t>Социальные выплаты</t>
  </si>
  <si>
    <t>491 01 00</t>
  </si>
  <si>
    <t>005</t>
  </si>
  <si>
    <t>Социальное обслуживание населения</t>
  </si>
  <si>
    <t>Учреждения социального обслуживания населения  за счет субвенции на выполнение государственных полномочий по социальному обслуживанию некоторых категорий граждан</t>
  </si>
  <si>
    <t>1002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</si>
  <si>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</si>
  <si>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</si>
  <si>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</si>
  <si>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1004</t>
  </si>
  <si>
    <t>514 01 00</t>
  </si>
  <si>
    <t xml:space="preserve">Обеспечения отдельных категорий граждан лекарственными средствами и изделиями медицинского назначения </t>
  </si>
  <si>
    <t>1003</t>
  </si>
  <si>
    <t>514 01 01</t>
  </si>
  <si>
    <t>Охрана семьи и детства</t>
  </si>
  <si>
    <t>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на территории Камчатского края</t>
  </si>
  <si>
    <t>514 01 02</t>
  </si>
  <si>
    <t>Иные безвозмездные и безвозвратные перечисления, в том числе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</si>
  <si>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</si>
  <si>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</si>
  <si>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</si>
  <si>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</si>
  <si>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</si>
  <si>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семьям опекунов на содержание подопечных детей</t>
  </si>
  <si>
    <t>520 13 20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</si>
  <si>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</si>
  <si>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</si>
  <si>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</si>
  <si>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514 01 03</t>
  </si>
  <si>
    <t>3.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</si>
  <si>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</si>
  <si>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</si>
  <si>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</si>
  <si>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</si>
  <si>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Комитет по управлению и распоряжению имуществом находящимся в муниципальной собственности муниципального образования городского округа «поселок Палана»</t>
  </si>
  <si>
    <t>014</t>
  </si>
  <si>
    <t>5.</t>
  </si>
  <si>
    <t>Избирательная комиссия городского округа «поселок Палана»</t>
  </si>
  <si>
    <t>015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</si>
  <si>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</si>
  <si>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</si>
  <si>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</si>
  <si>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</si>
  <si>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</si>
  <si>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</si>
  <si>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</si>
  <si>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</si>
  <si>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6.</t>
  </si>
  <si>
    <t>Контрольно-счетная комиссия городского округа «поселок Палана»</t>
  </si>
  <si>
    <t>016</t>
  </si>
  <si>
    <t xml:space="preserve">0020400 </t>
  </si>
  <si>
    <t>0020400</t>
  </si>
  <si>
    <t>7.</t>
  </si>
  <si>
    <t>Муниципальное образовательное учреждение «Средняя общеобразовательная школа № 1 пгт Палана»</t>
  </si>
  <si>
    <t>075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</si>
  <si>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</si>
  <si>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</si>
  <si>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</si>
  <si>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</si>
  <si>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421 99 00</t>
  </si>
  <si>
    <t>421 99 01</t>
  </si>
  <si>
    <t>За счет средств бюджета городского округа "поселок Палана"</t>
  </si>
  <si>
    <t>421 99 02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</si>
  <si>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</si>
  <si>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</si>
  <si>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</si>
  <si>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</si>
  <si>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</si>
  <si>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</si>
  <si>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432 00 00</t>
  </si>
  <si>
    <t>432 02 00</t>
  </si>
  <si>
    <t>Мероприятия в области образования</t>
  </si>
  <si>
    <t xml:space="preserve">Внедрение инновационных образовательных программ </t>
  </si>
  <si>
    <t>436 02 00</t>
  </si>
  <si>
    <t>Внедрение современных образовательных технологий</t>
  </si>
  <si>
    <t>436 03 00</t>
  </si>
  <si>
    <t>Государственная поддержка талантливой молодежи</t>
  </si>
  <si>
    <t>436 04 00</t>
  </si>
  <si>
    <t>Оснащение общеобразовательных учреждений учебным оборудованием</t>
  </si>
  <si>
    <t>436 07 00</t>
  </si>
  <si>
    <t>Поощрение лучших учителей</t>
  </si>
  <si>
    <t>436 11 00</t>
  </si>
  <si>
    <t>8.</t>
  </si>
  <si>
    <t>076</t>
  </si>
  <si>
    <t>Дошкольное образование</t>
  </si>
  <si>
    <t>0701</t>
  </si>
  <si>
    <t>Детские дошкольные учреждения</t>
  </si>
  <si>
    <t>420 00 00</t>
  </si>
  <si>
    <t>420 99 00</t>
  </si>
  <si>
    <t>9.</t>
  </si>
  <si>
    <t>078</t>
  </si>
  <si>
    <t>За счет субвенции на выполнение государственных полномочий по выплате ежемесячной доплаты к заработной плате педагогическим раотникам муниципальных образовательных учреждений, финансируемых из местных бюджетов, имеющих ученые степени доктора наук, кандидата наук, государственные награды СССР, РСФСР и Российской Федерации</t>
  </si>
  <si>
    <t>420 99 01</t>
  </si>
  <si>
    <t>ВСЕГО</t>
  </si>
  <si>
    <t>к постановлению № 5-НПА</t>
  </si>
  <si>
    <t>тыс.рублей</t>
  </si>
  <si>
    <t>№№</t>
  </si>
  <si>
    <t>Раздел</t>
  </si>
  <si>
    <t>Подраз-дел</t>
  </si>
  <si>
    <t>2</t>
  </si>
  <si>
    <t>4</t>
  </si>
  <si>
    <t>01</t>
  </si>
  <si>
    <t>Общегосударственные расходы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</si>
  <si>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</si>
  <si>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</si>
  <si>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</si>
  <si>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</si>
  <si>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05</t>
  </si>
  <si>
    <t>06</t>
  </si>
  <si>
    <t>07</t>
  </si>
  <si>
    <t>11</t>
  </si>
  <si>
    <t>12</t>
  </si>
  <si>
    <t>14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</si>
  <si>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</si>
  <si>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</si>
  <si>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</si>
  <si>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</si>
  <si>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</si>
  <si>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Национальная экономика</t>
  </si>
  <si>
    <t>08</t>
  </si>
  <si>
    <t>Жилищно-коммунальное хозяйство</t>
  </si>
  <si>
    <t>Образование</t>
  </si>
  <si>
    <t>Культура, 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</si>
  <si>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</si>
  <si>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</si>
  <si>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</si>
  <si>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</si>
  <si>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</si>
  <si>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За счет субвенции на предоставление отдельным категориям граждан, имеющим детей и проживающим в Корякском округе, дополнительных мер социальной поддержки по плате за содержание ребенка в гос. и муниципальных образовательных учреждениях</t>
  </si>
  <si>
    <t>514 01 04</t>
  </si>
  <si>
    <t xml:space="preserve">514 01 04 </t>
  </si>
  <si>
    <t>000 1 15 00000 00 0000 000</t>
  </si>
  <si>
    <t>АДМИНИСТРАТИВНЫЕ ПЛАТЕЖИ И СБОРЫ</t>
  </si>
  <si>
    <t>-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имеющих ученые степени доктора наук, кандидата наук, государственные награды СССР, РСФСР и РФ</t>
  </si>
  <si>
    <t xml:space="preserve">- по предоставлению отдельным категориям граждан, имеющим детей и проживающим в Корякском округе, дополнительных мер социальной поддержки по плате, взимаемой с родителей или иных законных представителей за содержание ребенка в </t>
  </si>
  <si>
    <t>Изменение остатков средств на счетах по учету средств бюджета</t>
  </si>
  <si>
    <t>Увеличение прочих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</si>
  <si>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</si>
  <si>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</si>
  <si>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жилищно-коммунального хозяйства и энергетики Камчатского края и органами местного самоуправления муниципальных райлнов ( городских округов) или через ГУП "Камчатэнергоснаб")</t>
  </si>
  <si>
    <t>Прочие субсидии:</t>
  </si>
  <si>
    <t>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</t>
  </si>
  <si>
    <t>000 1 05 03000 02 0000 110</t>
  </si>
  <si>
    <t>Единый сельскохозяйственный налог налог на вмененный доход для отдельных видов деятельности</t>
  </si>
  <si>
    <t>01 03 00 00 00 0000 000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</si>
  <si>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</si>
  <si>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</si>
  <si>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</si>
  <si>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</si>
  <si>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</si>
  <si>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</si>
  <si>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</si>
  <si>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</si>
  <si>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</si>
  <si>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-субсидии на поддержку коренных малочисленных народов Севера и Дальнего Востока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</si>
  <si>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</si>
  <si>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</si>
  <si>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</si>
  <si>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</si>
  <si>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</si>
  <si>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Региональная  целевая программа "Поддержка экономического и социального развития коренных малочисленных народов Севера, Сибири и Дальнего Востока"на 2009 год"</t>
  </si>
  <si>
    <t>Средства для обеспечения теплоснабжения населения для обеспечения расчетов для закупки топлива в отопительный сезон 2009-2010г.г</t>
  </si>
  <si>
    <t>351 05 01</t>
  </si>
  <si>
    <t xml:space="preserve">Коммунальное хозяйство </t>
  </si>
  <si>
    <t>522 00 00</t>
  </si>
  <si>
    <t>Проведение мероприятий для детей и молодежи</t>
  </si>
  <si>
    <t>436 09 00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</si>
  <si>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расходов) </t>
  </si>
  <si>
    <t>тыс. рублей</t>
  </si>
  <si>
    <t>Форма муниципального внутреннего заимствования</t>
  </si>
  <si>
    <t>Итого</t>
  </si>
  <si>
    <t xml:space="preserve">Привлечение денежных средств в виде бюджетных кредитов от других бюджетов  бюджетной системы РФ </t>
  </si>
  <si>
    <t xml:space="preserve">Погашение задолженности бюджета муниципального образования по бюджетным кредитам от бюджетов  бюджетной системы РФ </t>
  </si>
  <si>
    <t xml:space="preserve">ОТЧЕТ </t>
  </si>
  <si>
    <t xml:space="preserve">Утверждено </t>
  </si>
  <si>
    <t xml:space="preserve">Исполнено </t>
  </si>
  <si>
    <t xml:space="preserve">% исполнения </t>
  </si>
  <si>
    <t xml:space="preserve">об исполнении по источникам финансирования дефицита </t>
  </si>
  <si>
    <t>бюджета городского округа "поселок Палана" за 2009 год</t>
  </si>
  <si>
    <t xml:space="preserve">по исполнению доходов бюджета городского округа "поселок Палана" за 2009 год </t>
  </si>
  <si>
    <t>Исполнено</t>
  </si>
  <si>
    <t>по исполнению расходов  бюджета городского округа "поселок  Палана" за 2009 год по разделам и подразделам классификации расходов бюджетов</t>
  </si>
  <si>
    <t>Утверждено</t>
  </si>
  <si>
    <t xml:space="preserve">  Утверждено  Оплата труда 211</t>
  </si>
  <si>
    <t>Утверждено Коммунальные расходы 223</t>
  </si>
  <si>
    <t>000 1 09 00000 00 0000 000</t>
  </si>
  <si>
    <t xml:space="preserve">ЗАДОЛЖЕННОСТЬ И ПЕРЕРАСЧЕТЫ ПО ОТМЕНЕННЫМ НАЛОГАМ, СБОРАМ И ИНЫМ ОБЯЗАТЕЛЬНЫМ ПЛАТЕЖАМ </t>
  </si>
  <si>
    <t>по исполнению 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"поселок Палана"  за 2009 год</t>
  </si>
  <si>
    <t>за счет средств бюджета городского округа  "поселок Палана"</t>
  </si>
  <si>
    <t>0,00,</t>
  </si>
  <si>
    <t xml:space="preserve">к нормативному правовому акту </t>
  </si>
  <si>
    <t>от «__» ___________2010г. №___</t>
  </si>
  <si>
    <t xml:space="preserve">"Об утверждении отчета об исполнении бюджета </t>
  </si>
  <si>
    <t>Приложение 2</t>
  </si>
  <si>
    <t>Приложение 3</t>
  </si>
  <si>
    <t>Приложение 5</t>
  </si>
  <si>
    <t>Приложение 1</t>
  </si>
  <si>
    <t>Муниципальная целевая программа "Поддержка коренных малочисленных народов Севера, Сибири и Дальнего Востока, проживающих в городском округе "поселок Палана"  на 2009 год"</t>
  </si>
  <si>
    <t xml:space="preserve"> За счет субвенции на  выполнение государственных полномочий по обеспечение государственных гарантий прав граждан на получение общедоступного и бесплатного дошкольного, начального общего, основного общего,среднего (полного) общего образования</t>
  </si>
  <si>
    <t>Приложение 4</t>
  </si>
  <si>
    <t xml:space="preserve">городского округа "поселок Палана" за 2009 год" </t>
  </si>
  <si>
    <t xml:space="preserve">городского округа "поселок Палана" за 2009год" </t>
  </si>
  <si>
    <t>по исполнению программы муниципальных внутренних заимствований городского округа "поселок Палана" за 2009 год</t>
  </si>
  <si>
    <t>3</t>
  </si>
  <si>
    <t>5</t>
  </si>
  <si>
    <t>6</t>
  </si>
  <si>
    <t>522 07 00</t>
  </si>
  <si>
    <t>001 38 00</t>
  </si>
  <si>
    <t>Приложение 6</t>
  </si>
  <si>
    <t>Бюджетом городского округа "поселок Палана" в 2009 году муниципальные гарантии не предоставлялись.</t>
  </si>
  <si>
    <t>о предоставленных муниципальных гарантиях городского округа "поселок Палана" в 2009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</si>
</sst>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#,##0.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0.0"/>
    <numFmt numFmtId="176" formatCode="0.0000"/>
    <numFmt numFmtId="177" formatCode="0.000000"/>
    <numFmt numFmtId="178" formatCode="0.00000"/>
    <numFmt numFmtId="179" formatCode="0.0000000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4"/>
      <name val="Times New Roman CE"/>
      <family val="0"/>
    </font>
    <font>
      <sz val="9"/>
      <name val="Times New Roman CYR"/>
      <family val="0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7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center"/>
    </xf>
    <xf numFmtId="49" fontId="1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1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1" xfId="0" applyNumberFormat="1" applyFont="1" applyFill="1" applyBorder="1" applyAlignment="1">
      <alignment/>
    </xf>
    <xf numFmtId="49" fontId="29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35" fillId="0" borderId="0" xfId="0" applyFont="1" applyFill="1" applyAlignment="1">
      <alignment horizontal="center" wrapText="1"/>
    </xf>
    <xf numFmtId="4" fontId="35" fillId="0" borderId="0" xfId="0" applyNumberFormat="1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" fontId="37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18" applyFont="1">
      <alignment/>
      <protection/>
    </xf>
    <xf numFmtId="0" fontId="26" fillId="0" borderId="0" xfId="0" applyFont="1" applyFill="1" applyAlignment="1">
      <alignment horizontal="center"/>
    </xf>
    <xf numFmtId="4" fontId="2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11" fillId="0" borderId="1" xfId="0" applyNumberFormat="1" applyFont="1" applyBorder="1" applyAlignment="1">
      <alignment horizontal="justify" vertical="top" wrapText="1"/>
    </xf>
    <xf numFmtId="49" fontId="3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37" fillId="0" borderId="1" xfId="0" applyFont="1" applyFill="1" applyBorder="1" applyAlignment="1">
      <alignment horizontal="justify"/>
    </xf>
    <xf numFmtId="0" fontId="37" fillId="0" borderId="3" xfId="0" applyFont="1" applyFill="1" applyBorder="1" applyAlignment="1">
      <alignment horizontal="justify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49" fontId="37" fillId="0" borderId="4" xfId="19" applyNumberFormat="1" applyFont="1" applyFill="1" applyBorder="1" applyAlignment="1">
      <alignment horizontal="center" vertical="center" wrapText="1"/>
      <protection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4" fontId="5" fillId="0" borderId="9" xfId="18" applyNumberFormat="1" applyFont="1" applyFill="1" applyBorder="1" applyAlignment="1">
      <alignment horizontal="right" vertical="center"/>
      <protection/>
    </xf>
    <xf numFmtId="2" fontId="5" fillId="0" borderId="10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4" fillId="0" borderId="1" xfId="0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0" fillId="0" borderId="0" xfId="0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4" fontId="10" fillId="0" borderId="0" xfId="0" applyNumberFormat="1" applyAlignment="1">
      <alignment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vertical="top" wrapText="1"/>
      <protection/>
    </xf>
    <xf numFmtId="49" fontId="15" fillId="0" borderId="1" xfId="0" applyNumberFormat="1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wrapText="1"/>
    </xf>
    <xf numFmtId="49" fontId="42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/>
    </xf>
    <xf numFmtId="49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6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15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5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2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2" fontId="6" fillId="0" borderId="1" xfId="21" applyNumberFormat="1" applyFont="1" applyFill="1" applyBorder="1" applyAlignment="1">
      <alignment wrapText="1"/>
    </xf>
    <xf numFmtId="4" fontId="6" fillId="0" borderId="1" xfId="21" applyNumberFormat="1" applyFont="1" applyFill="1" applyBorder="1" applyAlignment="1">
      <alignment wrapText="1"/>
    </xf>
    <xf numFmtId="4" fontId="15" fillId="0" borderId="1" xfId="21" applyNumberFormat="1" applyFont="1" applyFill="1" applyBorder="1" applyAlignment="1">
      <alignment wrapText="1"/>
    </xf>
    <xf numFmtId="2" fontId="15" fillId="0" borderId="1" xfId="21" applyNumberFormat="1" applyFont="1" applyFill="1" applyBorder="1" applyAlignment="1">
      <alignment wrapText="1"/>
    </xf>
    <xf numFmtId="2" fontId="2" fillId="0" borderId="1" xfId="21" applyNumberFormat="1" applyFont="1" applyFill="1" applyBorder="1" applyAlignment="1">
      <alignment wrapText="1"/>
    </xf>
    <xf numFmtId="2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4" fontId="4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4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9" xfId="18" applyNumberFormat="1" applyFont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7" fillId="0" borderId="14" xfId="19" applyNumberFormat="1" applyFont="1" applyFill="1" applyBorder="1" applyAlignment="1">
      <alignment horizontal="center" vertical="center" wrapText="1"/>
      <protection/>
    </xf>
    <xf numFmtId="49" fontId="37" fillId="0" borderId="15" xfId="19" applyNumberFormat="1" applyFont="1" applyFill="1" applyBorder="1" applyAlignment="1">
      <alignment horizontal="center" vertical="center" wrapText="1"/>
      <protection/>
    </xf>
    <xf numFmtId="0" fontId="37" fillId="0" borderId="16" xfId="19" applyFont="1" applyFill="1" applyBorder="1" applyAlignment="1">
      <alignment horizontal="center" vertical="center" wrapText="1"/>
      <protection/>
    </xf>
    <xf numFmtId="0" fontId="37" fillId="0" borderId="17" xfId="19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4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1.609\&#1087;&#1088;&#1080;&#1083;%20%20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прил 1 источн"/>
      <sheetName val="3 прил 3 доходы"/>
      <sheetName val="2 прил 4"/>
      <sheetName val="пр 7 "/>
      <sheetName val="2 пр 5 "/>
    </sheetNames>
    <sheetDataSet>
      <sheetData sheetId="4">
        <row r="22">
          <cell r="G22">
            <v>2656.92</v>
          </cell>
        </row>
        <row r="26">
          <cell r="G26">
            <v>20065.306379999998</v>
          </cell>
        </row>
        <row r="38">
          <cell r="G38">
            <v>129.876</v>
          </cell>
        </row>
        <row r="42">
          <cell r="G42">
            <v>16006.88</v>
          </cell>
        </row>
        <row r="57">
          <cell r="G57">
            <v>507.03999999999996</v>
          </cell>
        </row>
        <row r="60">
          <cell r="G60">
            <v>648</v>
          </cell>
        </row>
        <row r="67">
          <cell r="G67">
            <v>10159.08699</v>
          </cell>
        </row>
        <row r="75">
          <cell r="G75">
            <v>6983.09</v>
          </cell>
        </row>
        <row r="83">
          <cell r="G83">
            <v>112018.659</v>
          </cell>
        </row>
        <row r="108">
          <cell r="G108">
            <v>2417.522</v>
          </cell>
        </row>
        <row r="116">
          <cell r="G116">
            <v>115</v>
          </cell>
        </row>
        <row r="120">
          <cell r="G120">
            <v>1114.078</v>
          </cell>
        </row>
        <row r="124">
          <cell r="G124">
            <v>6667.812</v>
          </cell>
        </row>
        <row r="127">
          <cell r="G127">
            <v>83.6</v>
          </cell>
        </row>
        <row r="131">
          <cell r="G131">
            <v>174</v>
          </cell>
        </row>
        <row r="135">
          <cell r="G135">
            <v>611</v>
          </cell>
        </row>
        <row r="139">
          <cell r="G139">
            <v>26510.154000000002</v>
          </cell>
        </row>
        <row r="150">
          <cell r="G150">
            <v>7644.796</v>
          </cell>
        </row>
        <row r="162">
          <cell r="G162">
            <v>435.38</v>
          </cell>
        </row>
        <row r="173">
          <cell r="G173">
            <v>4184.51</v>
          </cell>
        </row>
        <row r="176">
          <cell r="G176">
            <v>4669.6</v>
          </cell>
        </row>
        <row r="182">
          <cell r="G182">
            <v>88.12</v>
          </cell>
        </row>
        <row r="191">
          <cell r="G191">
            <v>1010.445</v>
          </cell>
        </row>
        <row r="195">
          <cell r="G195">
            <v>500</v>
          </cell>
        </row>
        <row r="207">
          <cell r="G207">
            <v>62354.78199999999</v>
          </cell>
        </row>
        <row r="220">
          <cell r="G220">
            <v>1619.47</v>
          </cell>
        </row>
        <row r="223">
          <cell r="G223">
            <v>257.02</v>
          </cell>
        </row>
        <row r="246">
          <cell r="G246">
            <v>64.8</v>
          </cell>
        </row>
        <row r="260">
          <cell r="G260">
            <v>26.8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I20" sqref="I20"/>
    </sheetView>
  </sheetViews>
  <sheetFormatPr defaultColWidth="9.00390625" defaultRowHeight="12.75"/>
  <cols>
    <col min="1" max="1" width="26.875" style="74" customWidth="1"/>
    <col min="2" max="2" width="53.00390625" style="75" customWidth="1"/>
    <col min="3" max="3" width="14.375" style="78" customWidth="1"/>
    <col min="4" max="4" width="12.00390625" style="75" customWidth="1"/>
    <col min="5" max="5" width="12.375" style="75" customWidth="1"/>
    <col min="6" max="16384" width="9.125" style="75" customWidth="1"/>
  </cols>
  <sheetData>
    <row r="3" spans="3:5" ht="15.75">
      <c r="C3" s="262" t="s">
        <v>495</v>
      </c>
      <c r="D3" s="262"/>
      <c r="E3" s="262"/>
    </row>
    <row r="4" spans="2:5" ht="15.75">
      <c r="B4" s="124"/>
      <c r="C4" s="262" t="s">
        <v>486</v>
      </c>
      <c r="D4" s="262"/>
      <c r="E4" s="262"/>
    </row>
    <row r="5" spans="2:5" ht="15.75">
      <c r="B5" s="262" t="s">
        <v>488</v>
      </c>
      <c r="C5" s="262"/>
      <c r="D5" s="262"/>
      <c r="E5" s="262"/>
    </row>
    <row r="6" spans="2:5" ht="15.75">
      <c r="B6" s="262" t="s">
        <v>496</v>
      </c>
      <c r="C6" s="262"/>
      <c r="D6" s="262"/>
      <c r="E6" s="262"/>
    </row>
    <row r="7" spans="2:5" ht="15.75">
      <c r="B7" s="262" t="s">
        <v>487</v>
      </c>
      <c r="C7" s="262"/>
      <c r="D7" s="262"/>
      <c r="E7" s="262"/>
    </row>
    <row r="9" spans="2:3" ht="15.75" hidden="1">
      <c r="B9" s="31"/>
      <c r="C9" s="76" t="s">
        <v>62</v>
      </c>
    </row>
    <row r="10" spans="2:3" ht="15" customHeight="1" hidden="1">
      <c r="B10" s="31"/>
      <c r="C10" s="76" t="s">
        <v>390</v>
      </c>
    </row>
    <row r="11" spans="1:3" ht="15" customHeight="1" hidden="1">
      <c r="A11" s="77" t="s">
        <v>63</v>
      </c>
      <c r="B11" s="31"/>
      <c r="C11" s="77" t="s">
        <v>64</v>
      </c>
    </row>
    <row r="12" spans="1:3" ht="15" customHeight="1">
      <c r="A12" s="258"/>
      <c r="B12" s="258"/>
      <c r="C12" s="258"/>
    </row>
    <row r="13" spans="1:3" ht="18.75">
      <c r="A13" s="79"/>
      <c r="B13" s="110" t="s">
        <v>469</v>
      </c>
      <c r="C13" s="80"/>
    </row>
    <row r="14" spans="1:3" ht="21" customHeight="1">
      <c r="A14" s="259" t="s">
        <v>473</v>
      </c>
      <c r="B14" s="259"/>
      <c r="C14" s="259"/>
    </row>
    <row r="15" spans="1:3" ht="18.75" customHeight="1">
      <c r="A15" s="259" t="s">
        <v>474</v>
      </c>
      <c r="B15" s="259"/>
      <c r="C15" s="259"/>
    </row>
    <row r="16" spans="1:3" ht="12">
      <c r="A16" s="81"/>
      <c r="B16" s="81"/>
      <c r="C16" s="82"/>
    </row>
    <row r="17" spans="1:5" ht="15.75" thickBot="1">
      <c r="A17" s="83"/>
      <c r="B17" s="84"/>
      <c r="C17" s="85"/>
      <c r="E17" s="85" t="s">
        <v>83</v>
      </c>
    </row>
    <row r="18" spans="1:5" ht="15.75" customHeight="1">
      <c r="A18" s="252" t="s">
        <v>65</v>
      </c>
      <c r="B18" s="254" t="s">
        <v>66</v>
      </c>
      <c r="C18" s="256" t="s">
        <v>470</v>
      </c>
      <c r="D18" s="260" t="s">
        <v>471</v>
      </c>
      <c r="E18" s="250" t="s">
        <v>472</v>
      </c>
    </row>
    <row r="19" spans="1:5" ht="27" customHeight="1" thickBot="1">
      <c r="A19" s="253"/>
      <c r="B19" s="255"/>
      <c r="C19" s="257"/>
      <c r="D19" s="261"/>
      <c r="E19" s="251"/>
    </row>
    <row r="20" spans="1:5" ht="21" customHeight="1">
      <c r="A20" s="125"/>
      <c r="B20" s="118" t="s">
        <v>67</v>
      </c>
      <c r="C20" s="119">
        <v>324942.32</v>
      </c>
      <c r="D20" s="241">
        <v>313849.81611</v>
      </c>
      <c r="E20" s="126">
        <f>D20/C20*100</f>
        <v>96.58631602987263</v>
      </c>
    </row>
    <row r="21" spans="1:5" ht="17.25" customHeight="1">
      <c r="A21" s="125"/>
      <c r="B21" s="117" t="s">
        <v>68</v>
      </c>
      <c r="C21" s="120">
        <v>352760.65</v>
      </c>
      <c r="D21" s="122">
        <v>335574.72</v>
      </c>
      <c r="E21" s="127">
        <f aca="true" t="shared" si="0" ref="E21:E37">D21/C21*100</f>
        <v>95.1281612617507</v>
      </c>
    </row>
    <row r="22" spans="1:5" ht="18.75" customHeight="1">
      <c r="A22" s="125"/>
      <c r="B22" s="117" t="s">
        <v>69</v>
      </c>
      <c r="C22" s="120">
        <f>C20-C21</f>
        <v>-27818.330000000016</v>
      </c>
      <c r="D22" s="121">
        <f>D20-D21</f>
        <v>-21724.903889999958</v>
      </c>
      <c r="E22" s="127">
        <f t="shared" si="0"/>
        <v>78.09564373562304</v>
      </c>
    </row>
    <row r="23" spans="1:5" ht="27" customHeight="1">
      <c r="A23" s="125"/>
      <c r="B23" s="88" t="s">
        <v>70</v>
      </c>
      <c r="C23" s="120">
        <f>SUM(C24+C29)</f>
        <v>27818.330000000016</v>
      </c>
      <c r="D23" s="120">
        <f>SUM(D24+D29)</f>
        <v>21724.903889999958</v>
      </c>
      <c r="E23" s="127">
        <f t="shared" si="0"/>
        <v>78.09564373562304</v>
      </c>
    </row>
    <row r="24" spans="1:5" s="87" customFormat="1" ht="31.5">
      <c r="A24" s="128" t="s">
        <v>440</v>
      </c>
      <c r="B24" s="86" t="s">
        <v>441</v>
      </c>
      <c r="C24" s="120">
        <f>SUM(C25-C27)</f>
        <v>11200</v>
      </c>
      <c r="D24" s="122">
        <v>11200</v>
      </c>
      <c r="E24" s="127">
        <f t="shared" si="0"/>
        <v>100</v>
      </c>
    </row>
    <row r="25" spans="1:5" s="89" customFormat="1" ht="45">
      <c r="A25" s="129" t="s">
        <v>442</v>
      </c>
      <c r="B25" s="88" t="s">
        <v>443</v>
      </c>
      <c r="C25" s="120">
        <f>SUM(C26)</f>
        <v>11200</v>
      </c>
      <c r="D25" s="122">
        <v>11200</v>
      </c>
      <c r="E25" s="127">
        <f t="shared" si="0"/>
        <v>100</v>
      </c>
    </row>
    <row r="26" spans="1:5" s="87" customFormat="1" ht="45">
      <c r="A26" s="129" t="s">
        <v>444</v>
      </c>
      <c r="B26" s="88" t="s">
        <v>445</v>
      </c>
      <c r="C26" s="120">
        <v>11200</v>
      </c>
      <c r="D26" s="122">
        <v>11200</v>
      </c>
      <c r="E26" s="127">
        <f t="shared" si="0"/>
        <v>100</v>
      </c>
    </row>
    <row r="27" spans="1:5" s="89" customFormat="1" ht="48.75" customHeight="1">
      <c r="A27" s="129" t="s">
        <v>446</v>
      </c>
      <c r="B27" s="88" t="s">
        <v>447</v>
      </c>
      <c r="C27" s="120">
        <f>SUM(C28)</f>
        <v>0</v>
      </c>
      <c r="D27" s="123" t="s">
        <v>485</v>
      </c>
      <c r="E27" s="130" t="s">
        <v>485</v>
      </c>
    </row>
    <row r="28" spans="1:5" s="87" customFormat="1" ht="54" customHeight="1">
      <c r="A28" s="129" t="s">
        <v>448</v>
      </c>
      <c r="B28" s="88" t="s">
        <v>449</v>
      </c>
      <c r="C28" s="120">
        <v>0</v>
      </c>
      <c r="D28" s="122">
        <v>0</v>
      </c>
      <c r="E28" s="131">
        <v>0</v>
      </c>
    </row>
    <row r="29" spans="1:5" s="87" customFormat="1" ht="31.5">
      <c r="A29" s="128" t="s">
        <v>71</v>
      </c>
      <c r="B29" s="86" t="s">
        <v>431</v>
      </c>
      <c r="C29" s="120">
        <f>SUM(C34+C30)</f>
        <v>16618.330000000016</v>
      </c>
      <c r="D29" s="120">
        <f>SUM(D34+D30)</f>
        <v>10524.903889999958</v>
      </c>
      <c r="E29" s="127">
        <f t="shared" si="0"/>
        <v>63.333102002427125</v>
      </c>
    </row>
    <row r="30" spans="1:5" s="87" customFormat="1" ht="21.75" customHeight="1">
      <c r="A30" s="129" t="s">
        <v>72</v>
      </c>
      <c r="B30" s="88" t="s">
        <v>73</v>
      </c>
      <c r="C30" s="120">
        <f aca="true" t="shared" si="1" ref="C30:D32">SUM(C31)</f>
        <v>-336142.32</v>
      </c>
      <c r="D30" s="120">
        <f t="shared" si="1"/>
        <v>-325049.81611</v>
      </c>
      <c r="E30" s="127">
        <f t="shared" si="0"/>
        <v>96.70005731798365</v>
      </c>
    </row>
    <row r="31" spans="1:5" s="89" customFormat="1" ht="27.75" customHeight="1">
      <c r="A31" s="129" t="s">
        <v>74</v>
      </c>
      <c r="B31" s="88" t="s">
        <v>432</v>
      </c>
      <c r="C31" s="120">
        <f t="shared" si="1"/>
        <v>-336142.32</v>
      </c>
      <c r="D31" s="120">
        <f t="shared" si="1"/>
        <v>-325049.81611</v>
      </c>
      <c r="E31" s="127">
        <f t="shared" si="0"/>
        <v>96.70005731798365</v>
      </c>
    </row>
    <row r="32" spans="1:5" ht="30">
      <c r="A32" s="129" t="s">
        <v>75</v>
      </c>
      <c r="B32" s="88" t="s">
        <v>76</v>
      </c>
      <c r="C32" s="120">
        <f t="shared" si="1"/>
        <v>-336142.32</v>
      </c>
      <c r="D32" s="120">
        <f t="shared" si="1"/>
        <v>-325049.81611</v>
      </c>
      <c r="E32" s="127">
        <f t="shared" si="0"/>
        <v>96.70005731798365</v>
      </c>
    </row>
    <row r="33" spans="1:5" s="90" customFormat="1" ht="30">
      <c r="A33" s="129" t="s">
        <v>433</v>
      </c>
      <c r="B33" s="88" t="s">
        <v>434</v>
      </c>
      <c r="C33" s="120">
        <v>-336142.32</v>
      </c>
      <c r="D33" s="120">
        <v>-325049.81611</v>
      </c>
      <c r="E33" s="127">
        <f t="shared" si="0"/>
        <v>96.70005731798365</v>
      </c>
    </row>
    <row r="34" spans="1:5" ht="15">
      <c r="A34" s="129" t="s">
        <v>77</v>
      </c>
      <c r="B34" s="88" t="s">
        <v>78</v>
      </c>
      <c r="C34" s="120">
        <f>SUM(C35)</f>
        <v>352760.65</v>
      </c>
      <c r="D34" s="120">
        <f>SUM(D35)</f>
        <v>335574.72</v>
      </c>
      <c r="E34" s="127">
        <f t="shared" si="0"/>
        <v>95.1281612617507</v>
      </c>
    </row>
    <row r="35" spans="1:5" ht="15">
      <c r="A35" s="129" t="s">
        <v>79</v>
      </c>
      <c r="B35" s="88" t="s">
        <v>17</v>
      </c>
      <c r="C35" s="120">
        <f>C36</f>
        <v>352760.65</v>
      </c>
      <c r="D35" s="120">
        <f>D36</f>
        <v>335574.72</v>
      </c>
      <c r="E35" s="127">
        <f t="shared" si="0"/>
        <v>95.1281612617507</v>
      </c>
    </row>
    <row r="36" spans="1:5" ht="30">
      <c r="A36" s="129" t="s">
        <v>18</v>
      </c>
      <c r="B36" s="88" t="s">
        <v>80</v>
      </c>
      <c r="C36" s="120">
        <f>C37</f>
        <v>352760.65</v>
      </c>
      <c r="D36" s="120">
        <f>D37</f>
        <v>335574.72</v>
      </c>
      <c r="E36" s="127">
        <f t="shared" si="0"/>
        <v>95.1281612617507</v>
      </c>
    </row>
    <row r="37" spans="1:5" s="91" customFormat="1" ht="33" customHeight="1" thickBot="1">
      <c r="A37" s="132" t="s">
        <v>81</v>
      </c>
      <c r="B37" s="133" t="s">
        <v>82</v>
      </c>
      <c r="C37" s="134">
        <v>352760.65</v>
      </c>
      <c r="D37" s="242">
        <v>335574.72</v>
      </c>
      <c r="E37" s="135">
        <f t="shared" si="0"/>
        <v>95.1281612617507</v>
      </c>
    </row>
    <row r="38" spans="1:3" ht="12">
      <c r="A38" s="92"/>
      <c r="B38" s="90"/>
      <c r="C38" s="93"/>
    </row>
    <row r="40" spans="1:3" ht="12.75">
      <c r="A40" s="94"/>
      <c r="B40" s="28"/>
      <c r="C40" s="95"/>
    </row>
  </sheetData>
  <mergeCells count="13">
    <mergeCell ref="C3:E3"/>
    <mergeCell ref="B7:E7"/>
    <mergeCell ref="B5:E5"/>
    <mergeCell ref="B6:E6"/>
    <mergeCell ref="C4:E4"/>
    <mergeCell ref="A12:C12"/>
    <mergeCell ref="A14:C14"/>
    <mergeCell ref="A15:C15"/>
    <mergeCell ref="D18:D19"/>
    <mergeCell ref="E18:E19"/>
    <mergeCell ref="A18:A19"/>
    <mergeCell ref="B18:B19"/>
    <mergeCell ref="C18:C19"/>
  </mergeCells>
  <printOptions/>
  <pageMargins left="0.37" right="0.26" top="0.5" bottom="0.44" header="0.5" footer="0.4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27.375" style="1" customWidth="1"/>
    <col min="2" max="2" width="51.625" style="2" customWidth="1"/>
    <col min="3" max="3" width="15.125" style="3" customWidth="1"/>
    <col min="4" max="4" width="14.875" style="0" customWidth="1"/>
    <col min="5" max="5" width="14.625" style="0" customWidth="1"/>
  </cols>
  <sheetData>
    <row r="1" spans="2:5" ht="15.75">
      <c r="B1" s="75"/>
      <c r="C1" s="262" t="s">
        <v>492</v>
      </c>
      <c r="D1" s="262"/>
      <c r="E1" s="262"/>
    </row>
    <row r="2" spans="2:5" ht="15.75">
      <c r="B2" s="124"/>
      <c r="C2" s="262" t="s">
        <v>486</v>
      </c>
      <c r="D2" s="262"/>
      <c r="E2" s="262"/>
    </row>
    <row r="3" spans="2:5" ht="15.75">
      <c r="B3" s="262" t="s">
        <v>488</v>
      </c>
      <c r="C3" s="262"/>
      <c r="D3" s="262"/>
      <c r="E3" s="262"/>
    </row>
    <row r="4" spans="2:5" ht="15.75">
      <c r="B4" s="262" t="s">
        <v>496</v>
      </c>
      <c r="C4" s="262"/>
      <c r="D4" s="262"/>
      <c r="E4" s="262"/>
    </row>
    <row r="5" spans="2:5" ht="15.75">
      <c r="B5" s="262" t="s">
        <v>487</v>
      </c>
      <c r="C5" s="262"/>
      <c r="D5" s="262"/>
      <c r="E5" s="262"/>
    </row>
    <row r="6" ht="18.75">
      <c r="B6" s="4" t="s">
        <v>469</v>
      </c>
    </row>
    <row r="7" spans="1:3" ht="21" customHeight="1">
      <c r="A7" s="98"/>
      <c r="B7" s="4" t="s">
        <v>475</v>
      </c>
      <c r="C7" s="5"/>
    </row>
    <row r="8" spans="3:5" ht="15.75">
      <c r="C8" s="6"/>
      <c r="E8" s="6" t="s">
        <v>391</v>
      </c>
    </row>
    <row r="9" spans="1:5" ht="15.75">
      <c r="A9" s="108" t="s">
        <v>84</v>
      </c>
      <c r="B9" s="145" t="s">
        <v>85</v>
      </c>
      <c r="C9" s="270" t="s">
        <v>478</v>
      </c>
      <c r="D9" s="267" t="s">
        <v>476</v>
      </c>
      <c r="E9" s="268" t="s">
        <v>472</v>
      </c>
    </row>
    <row r="10" spans="1:5" ht="30">
      <c r="A10" s="108" t="s">
        <v>86</v>
      </c>
      <c r="B10" s="145" t="s">
        <v>87</v>
      </c>
      <c r="C10" s="270"/>
      <c r="D10" s="267"/>
      <c r="E10" s="268"/>
    </row>
    <row r="11" spans="1:5" ht="21" customHeight="1">
      <c r="A11" s="146" t="s">
        <v>88</v>
      </c>
      <c r="B11" s="147" t="s">
        <v>89</v>
      </c>
      <c r="C11" s="137">
        <f>SUM(C12+C15+C20+C24+C26+C33+C35+C36+C37)</f>
        <v>58460.25</v>
      </c>
      <c r="D11" s="137">
        <f>SUM(D12+D15+D20+D24+D25+D26+D33+D35+D36+D37)</f>
        <v>56116.51351</v>
      </c>
      <c r="E11" s="136">
        <f>D11/C11*100</f>
        <v>95.9908886978759</v>
      </c>
    </row>
    <row r="12" spans="1:5" ht="18.75" customHeight="1">
      <c r="A12" s="107" t="s">
        <v>90</v>
      </c>
      <c r="B12" s="7" t="s">
        <v>91</v>
      </c>
      <c r="C12" s="137">
        <f>SUM(C13:C14)</f>
        <v>37088</v>
      </c>
      <c r="D12" s="137">
        <f>SUM(D13:D14)</f>
        <v>37517.44936</v>
      </c>
      <c r="E12" s="136">
        <f aca="true" t="shared" si="0" ref="E12:E74">D12/C12*100</f>
        <v>101.1579199741156</v>
      </c>
    </row>
    <row r="13" spans="1:5" ht="15.75">
      <c r="A13" s="108" t="s">
        <v>92</v>
      </c>
      <c r="B13" s="8" t="s">
        <v>93</v>
      </c>
      <c r="C13" s="138">
        <v>5035</v>
      </c>
      <c r="D13" s="139">
        <v>4890.00026</v>
      </c>
      <c r="E13" s="139">
        <f t="shared" si="0"/>
        <v>97.12016405163853</v>
      </c>
    </row>
    <row r="14" spans="1:5" ht="15.75">
      <c r="A14" s="108" t="s">
        <v>94</v>
      </c>
      <c r="B14" s="8" t="s">
        <v>95</v>
      </c>
      <c r="C14" s="138">
        <v>32053</v>
      </c>
      <c r="D14" s="139">
        <v>32627.4491</v>
      </c>
      <c r="E14" s="139">
        <f t="shared" si="0"/>
        <v>101.792185130877</v>
      </c>
    </row>
    <row r="15" spans="1:5" ht="15.75" customHeight="1">
      <c r="A15" s="107" t="s">
        <v>96</v>
      </c>
      <c r="B15" s="7" t="s">
        <v>97</v>
      </c>
      <c r="C15" s="137">
        <f>SUM(C16:C19)</f>
        <v>3787.25</v>
      </c>
      <c r="D15" s="137">
        <f>SUM(D16:D19)</f>
        <v>3763.3742</v>
      </c>
      <c r="E15" s="136">
        <f t="shared" si="0"/>
        <v>99.36957422932208</v>
      </c>
    </row>
    <row r="16" spans="1:5" ht="30">
      <c r="A16" s="108" t="s">
        <v>98</v>
      </c>
      <c r="B16" s="8" t="s">
        <v>99</v>
      </c>
      <c r="C16" s="138">
        <v>530</v>
      </c>
      <c r="D16" s="139">
        <v>579.08276</v>
      </c>
      <c r="E16" s="139">
        <f t="shared" si="0"/>
        <v>109.26089811320753</v>
      </c>
    </row>
    <row r="17" spans="1:5" ht="45">
      <c r="A17" s="108" t="s">
        <v>100</v>
      </c>
      <c r="B17" s="8" t="s">
        <v>101</v>
      </c>
      <c r="C17" s="138">
        <v>140</v>
      </c>
      <c r="D17" s="139">
        <v>113.68642</v>
      </c>
      <c r="E17" s="139">
        <f t="shared" si="0"/>
        <v>81.20458571428571</v>
      </c>
    </row>
    <row r="18" spans="1:5" ht="30">
      <c r="A18" s="108" t="s">
        <v>102</v>
      </c>
      <c r="B18" s="8" t="s">
        <v>103</v>
      </c>
      <c r="C18" s="138">
        <v>3117</v>
      </c>
      <c r="D18" s="139">
        <v>3070.36502</v>
      </c>
      <c r="E18" s="139">
        <f t="shared" si="0"/>
        <v>98.50385049727302</v>
      </c>
    </row>
    <row r="19" spans="1:5" ht="30">
      <c r="A19" s="108" t="s">
        <v>438</v>
      </c>
      <c r="B19" s="8" t="s">
        <v>439</v>
      </c>
      <c r="C19" s="138">
        <v>0.25</v>
      </c>
      <c r="D19" s="139">
        <v>0.24</v>
      </c>
      <c r="E19" s="139">
        <f t="shared" si="0"/>
        <v>96</v>
      </c>
    </row>
    <row r="20" spans="1:5" ht="20.25" customHeight="1">
      <c r="A20" s="107" t="s">
        <v>104</v>
      </c>
      <c r="B20" s="7" t="s">
        <v>105</v>
      </c>
      <c r="C20" s="137">
        <f>SUM(C21:C23)</f>
        <v>2138</v>
      </c>
      <c r="D20" s="137">
        <f>SUM(D21:D23)</f>
        <v>2121.77778</v>
      </c>
      <c r="E20" s="136">
        <f t="shared" si="0"/>
        <v>99.2412432179607</v>
      </c>
    </row>
    <row r="21" spans="1:5" ht="15.75">
      <c r="A21" s="108" t="s">
        <v>106</v>
      </c>
      <c r="B21" s="8" t="s">
        <v>107</v>
      </c>
      <c r="C21" s="138">
        <v>157</v>
      </c>
      <c r="D21" s="139">
        <v>175.02118</v>
      </c>
      <c r="E21" s="139">
        <f t="shared" si="0"/>
        <v>111.47845859872612</v>
      </c>
    </row>
    <row r="22" spans="1:5" ht="15.75">
      <c r="A22" s="108" t="s">
        <v>108</v>
      </c>
      <c r="B22" s="8" t="s">
        <v>109</v>
      </c>
      <c r="C22" s="138">
        <v>1092</v>
      </c>
      <c r="D22" s="139">
        <v>1066.14691</v>
      </c>
      <c r="E22" s="139">
        <f t="shared" si="0"/>
        <v>97.63250091575091</v>
      </c>
    </row>
    <row r="23" spans="1:5" ht="15.75">
      <c r="A23" s="108" t="s">
        <v>110</v>
      </c>
      <c r="B23" s="8" t="s">
        <v>111</v>
      </c>
      <c r="C23" s="138">
        <v>889</v>
      </c>
      <c r="D23" s="139">
        <v>880.60969</v>
      </c>
      <c r="E23" s="139">
        <f t="shared" si="0"/>
        <v>99.05620809898763</v>
      </c>
    </row>
    <row r="24" spans="1:5" ht="22.5" customHeight="1">
      <c r="A24" s="107" t="s">
        <v>112</v>
      </c>
      <c r="B24" s="7" t="s">
        <v>113</v>
      </c>
      <c r="C24" s="137">
        <v>262</v>
      </c>
      <c r="D24" s="136">
        <v>277.19263</v>
      </c>
      <c r="E24" s="136">
        <f t="shared" si="0"/>
        <v>105.79871374045801</v>
      </c>
    </row>
    <row r="25" spans="1:5" ht="45" customHeight="1">
      <c r="A25" s="107" t="s">
        <v>481</v>
      </c>
      <c r="B25" s="7" t="s">
        <v>482</v>
      </c>
      <c r="C25" s="137"/>
      <c r="D25" s="136">
        <v>-0.24497</v>
      </c>
      <c r="E25" s="136"/>
    </row>
    <row r="26" spans="1:5" ht="57">
      <c r="A26" s="107" t="s">
        <v>114</v>
      </c>
      <c r="B26" s="7" t="s">
        <v>115</v>
      </c>
      <c r="C26" s="137">
        <f>C27+C29+C31</f>
        <v>8349</v>
      </c>
      <c r="D26" s="137">
        <f>D27+D29+D31</f>
        <v>5906.85716</v>
      </c>
      <c r="E26" s="136">
        <f t="shared" si="0"/>
        <v>70.74927727871601</v>
      </c>
    </row>
    <row r="27" spans="1:5" ht="73.5" customHeight="1">
      <c r="A27" s="108" t="s">
        <v>116</v>
      </c>
      <c r="B27" s="8" t="s">
        <v>117</v>
      </c>
      <c r="C27" s="271">
        <v>490</v>
      </c>
      <c r="D27" s="269">
        <v>607.48452</v>
      </c>
      <c r="E27" s="269">
        <f t="shared" si="0"/>
        <v>123.97643265306122</v>
      </c>
    </row>
    <row r="28" spans="1:5" ht="59.25" customHeight="1">
      <c r="A28" s="108"/>
      <c r="B28" s="8" t="s">
        <v>118</v>
      </c>
      <c r="C28" s="271"/>
      <c r="D28" s="269"/>
      <c r="E28" s="269"/>
    </row>
    <row r="29" spans="1:5" ht="74.25" customHeight="1">
      <c r="A29" s="108" t="s">
        <v>119</v>
      </c>
      <c r="B29" s="8" t="s">
        <v>120</v>
      </c>
      <c r="C29" s="266">
        <v>6359</v>
      </c>
      <c r="D29" s="269">
        <v>3444.23577</v>
      </c>
      <c r="E29" s="269">
        <f t="shared" si="0"/>
        <v>54.16316669287623</v>
      </c>
    </row>
    <row r="30" spans="1:5" ht="36" customHeight="1">
      <c r="A30" s="107"/>
      <c r="B30" s="8" t="s">
        <v>121</v>
      </c>
      <c r="C30" s="266"/>
      <c r="D30" s="269"/>
      <c r="E30" s="269"/>
    </row>
    <row r="31" spans="1:5" ht="64.5" customHeight="1">
      <c r="A31" s="108" t="s">
        <v>23</v>
      </c>
      <c r="B31" s="8" t="s">
        <v>21</v>
      </c>
      <c r="C31" s="266">
        <v>1500</v>
      </c>
      <c r="D31" s="269">
        <v>1855.13687</v>
      </c>
      <c r="E31" s="269">
        <f t="shared" si="0"/>
        <v>123.67579133333334</v>
      </c>
    </row>
    <row r="32" spans="1:5" ht="36" customHeight="1">
      <c r="A32" s="108"/>
      <c r="B32" s="8" t="s">
        <v>22</v>
      </c>
      <c r="C32" s="266"/>
      <c r="D32" s="269"/>
      <c r="E32" s="269"/>
    </row>
    <row r="33" spans="1:5" ht="28.5">
      <c r="A33" s="107" t="s">
        <v>122</v>
      </c>
      <c r="B33" s="7" t="s">
        <v>123</v>
      </c>
      <c r="C33" s="137">
        <f>C34</f>
        <v>1064</v>
      </c>
      <c r="D33" s="137">
        <f>D34</f>
        <v>1017.22957</v>
      </c>
      <c r="E33" s="136">
        <f t="shared" si="0"/>
        <v>95.60428289473684</v>
      </c>
    </row>
    <row r="34" spans="1:5" ht="30">
      <c r="A34" s="108" t="s">
        <v>124</v>
      </c>
      <c r="B34" s="8" t="s">
        <v>125</v>
      </c>
      <c r="C34" s="138">
        <v>1064</v>
      </c>
      <c r="D34" s="139">
        <v>1017.22957</v>
      </c>
      <c r="E34" s="139">
        <f t="shared" si="0"/>
        <v>95.60428289473684</v>
      </c>
    </row>
    <row r="35" spans="1:5" s="62" customFormat="1" ht="28.5">
      <c r="A35" s="107" t="s">
        <v>427</v>
      </c>
      <c r="B35" s="7" t="s">
        <v>428</v>
      </c>
      <c r="C35" s="137">
        <v>15</v>
      </c>
      <c r="D35" s="136">
        <v>18.36</v>
      </c>
      <c r="E35" s="136">
        <f t="shared" si="0"/>
        <v>122.39999999999999</v>
      </c>
    </row>
    <row r="36" spans="1:5" ht="28.5">
      <c r="A36" s="107" t="s">
        <v>126</v>
      </c>
      <c r="B36" s="7" t="s">
        <v>127</v>
      </c>
      <c r="C36" s="137">
        <v>1009</v>
      </c>
      <c r="D36" s="136">
        <v>1102.02158</v>
      </c>
      <c r="E36" s="136">
        <f t="shared" si="0"/>
        <v>109.21918533201189</v>
      </c>
    </row>
    <row r="37" spans="1:5" ht="28.5">
      <c r="A37" s="107" t="s">
        <v>128</v>
      </c>
      <c r="B37" s="7" t="s">
        <v>129</v>
      </c>
      <c r="C37" s="137">
        <v>4748</v>
      </c>
      <c r="D37" s="136">
        <v>4392.4962</v>
      </c>
      <c r="E37" s="136">
        <f t="shared" si="0"/>
        <v>92.51255686604885</v>
      </c>
    </row>
    <row r="38" spans="1:5" ht="42.75">
      <c r="A38" s="107" t="s">
        <v>130</v>
      </c>
      <c r="B38" s="7" t="s">
        <v>131</v>
      </c>
      <c r="C38" s="137">
        <f>SUM(C39+C41+C52+C80)</f>
        <v>266482.072</v>
      </c>
      <c r="D38" s="137">
        <f>SUM(D39+D41+D52+D80)</f>
        <v>257733.3025977</v>
      </c>
      <c r="E38" s="136">
        <f t="shared" si="0"/>
        <v>96.71693884071121</v>
      </c>
    </row>
    <row r="39" spans="1:5" ht="45">
      <c r="A39" s="108" t="s">
        <v>153</v>
      </c>
      <c r="B39" s="8" t="s">
        <v>152</v>
      </c>
      <c r="C39" s="138">
        <f>SUM(C40)</f>
        <v>63047</v>
      </c>
      <c r="D39" s="138">
        <f>SUM(D40)</f>
        <v>63047</v>
      </c>
      <c r="E39" s="139">
        <f t="shared" si="0"/>
        <v>100</v>
      </c>
    </row>
    <row r="40" spans="1:5" ht="47.25">
      <c r="A40" s="108" t="s">
        <v>132</v>
      </c>
      <c r="B40" s="9" t="s">
        <v>133</v>
      </c>
      <c r="C40" s="138">
        <f>61184+1863</f>
        <v>63047</v>
      </c>
      <c r="D40" s="139">
        <v>63047</v>
      </c>
      <c r="E40" s="139">
        <f t="shared" si="0"/>
        <v>100</v>
      </c>
    </row>
    <row r="41" spans="1:5" ht="63">
      <c r="A41" s="108" t="s">
        <v>154</v>
      </c>
      <c r="B41" s="9" t="s">
        <v>155</v>
      </c>
      <c r="C41" s="138">
        <f>SUM(C42:C42)</f>
        <v>118174.6</v>
      </c>
      <c r="D41" s="138">
        <f>SUM(D42:D42)</f>
        <v>112239.6</v>
      </c>
      <c r="E41" s="139">
        <f t="shared" si="0"/>
        <v>94.97777018073258</v>
      </c>
    </row>
    <row r="42" spans="1:5" ht="24.75" customHeight="1">
      <c r="A42" s="264" t="s">
        <v>158</v>
      </c>
      <c r="B42" s="10" t="s">
        <v>436</v>
      </c>
      <c r="C42" s="138">
        <f>SUM(C43:C51)</f>
        <v>118174.6</v>
      </c>
      <c r="D42" s="138">
        <f>SUM(D43:D51)</f>
        <v>112239.6</v>
      </c>
      <c r="E42" s="139">
        <f t="shared" si="0"/>
        <v>94.97777018073258</v>
      </c>
    </row>
    <row r="43" spans="1:5" ht="60.75" customHeight="1">
      <c r="A43" s="265"/>
      <c r="B43" s="149" t="s">
        <v>0</v>
      </c>
      <c r="C43" s="266">
        <v>92135</v>
      </c>
      <c r="D43" s="269">
        <v>86200</v>
      </c>
      <c r="E43" s="269">
        <f t="shared" si="0"/>
        <v>93.55836544201443</v>
      </c>
    </row>
    <row r="44" spans="1:5" ht="39.75" customHeight="1">
      <c r="A44" s="265"/>
      <c r="B44" s="149" t="s">
        <v>435</v>
      </c>
      <c r="C44" s="266"/>
      <c r="D44" s="269"/>
      <c r="E44" s="269"/>
    </row>
    <row r="45" spans="1:5" ht="37.5" customHeight="1">
      <c r="A45" s="265"/>
      <c r="B45" s="149" t="s">
        <v>1</v>
      </c>
      <c r="C45" s="138">
        <v>1231</v>
      </c>
      <c r="D45" s="139">
        <v>1231</v>
      </c>
      <c r="E45" s="139">
        <f t="shared" si="0"/>
        <v>100</v>
      </c>
    </row>
    <row r="46" spans="1:5" ht="36">
      <c r="A46" s="265"/>
      <c r="B46" s="149" t="s">
        <v>2</v>
      </c>
      <c r="C46" s="138">
        <f>18636-1246</f>
        <v>17390</v>
      </c>
      <c r="D46" s="139">
        <v>17390</v>
      </c>
      <c r="E46" s="139">
        <f t="shared" si="0"/>
        <v>100</v>
      </c>
    </row>
    <row r="47" spans="1:5" ht="36">
      <c r="A47" s="265"/>
      <c r="B47" s="149" t="s">
        <v>3</v>
      </c>
      <c r="C47" s="138">
        <v>1669.6</v>
      </c>
      <c r="D47" s="139">
        <v>1669.6</v>
      </c>
      <c r="E47" s="139">
        <f t="shared" si="0"/>
        <v>100</v>
      </c>
    </row>
    <row r="48" spans="1:5" ht="48.75" customHeight="1">
      <c r="A48" s="265"/>
      <c r="B48" s="149" t="s">
        <v>4</v>
      </c>
      <c r="C48" s="266">
        <v>1677</v>
      </c>
      <c r="D48" s="248">
        <v>1677</v>
      </c>
      <c r="E48" s="269">
        <f t="shared" si="0"/>
        <v>100</v>
      </c>
    </row>
    <row r="49" spans="1:5" ht="39" customHeight="1">
      <c r="A49" s="265"/>
      <c r="B49" s="149" t="s">
        <v>437</v>
      </c>
      <c r="C49" s="266"/>
      <c r="D49" s="249"/>
      <c r="E49" s="269"/>
    </row>
    <row r="50" spans="1:5" ht="41.25" customHeight="1">
      <c r="A50" s="148"/>
      <c r="B50" s="149" t="s">
        <v>27</v>
      </c>
      <c r="C50" s="138">
        <v>342</v>
      </c>
      <c r="D50" s="139">
        <v>342</v>
      </c>
      <c r="E50" s="139">
        <f t="shared" si="0"/>
        <v>100</v>
      </c>
    </row>
    <row r="51" spans="1:5" ht="41.25" customHeight="1">
      <c r="A51" s="148"/>
      <c r="B51" s="149" t="s">
        <v>450</v>
      </c>
      <c r="C51" s="138">
        <v>3730</v>
      </c>
      <c r="D51" s="139">
        <v>3730</v>
      </c>
      <c r="E51" s="139">
        <f t="shared" si="0"/>
        <v>100</v>
      </c>
    </row>
    <row r="52" spans="1:5" ht="47.25">
      <c r="A52" s="108" t="s">
        <v>156</v>
      </c>
      <c r="B52" s="9" t="s">
        <v>157</v>
      </c>
      <c r="C52" s="138">
        <f>SUM(C53:C69)</f>
        <v>78592.66</v>
      </c>
      <c r="D52" s="138">
        <f>SUM(D53:D69)</f>
        <v>75778.8905977</v>
      </c>
      <c r="E52" s="139">
        <f t="shared" si="0"/>
        <v>96.4198063759389</v>
      </c>
    </row>
    <row r="53" spans="1:5" ht="56.25" customHeight="1">
      <c r="A53" s="108" t="s">
        <v>60</v>
      </c>
      <c r="B53" s="10" t="s">
        <v>61</v>
      </c>
      <c r="C53" s="138">
        <v>10099</v>
      </c>
      <c r="D53" s="139">
        <v>10099</v>
      </c>
      <c r="E53" s="139">
        <f t="shared" si="0"/>
        <v>100</v>
      </c>
    </row>
    <row r="54" spans="1:5" ht="51.75" customHeight="1">
      <c r="A54" s="264" t="s">
        <v>134</v>
      </c>
      <c r="B54" s="263" t="s">
        <v>135</v>
      </c>
      <c r="C54" s="266">
        <v>485.15</v>
      </c>
      <c r="D54" s="139">
        <v>485.15</v>
      </c>
      <c r="E54" s="139">
        <f t="shared" si="0"/>
        <v>100</v>
      </c>
    </row>
    <row r="55" spans="1:5" ht="12.75" customHeight="1" hidden="1">
      <c r="A55" s="264"/>
      <c r="B55" s="263"/>
      <c r="C55" s="266"/>
      <c r="D55" s="139"/>
      <c r="E55" s="139" t="e">
        <f t="shared" si="0"/>
        <v>#DIV/0!</v>
      </c>
    </row>
    <row r="56" spans="1:5" ht="64.5" customHeight="1">
      <c r="A56" s="264" t="s">
        <v>136</v>
      </c>
      <c r="B56" s="263" t="s">
        <v>137</v>
      </c>
      <c r="C56" s="266">
        <f>707.04-200</f>
        <v>507.03999999999996</v>
      </c>
      <c r="D56" s="139">
        <v>507.04</v>
      </c>
      <c r="E56" s="139">
        <f t="shared" si="0"/>
        <v>100.00000000000003</v>
      </c>
    </row>
    <row r="57" spans="1:5" ht="12.75" customHeight="1" hidden="1">
      <c r="A57" s="264"/>
      <c r="B57" s="263"/>
      <c r="C57" s="266"/>
      <c r="D57" s="139"/>
      <c r="E57" s="139" t="e">
        <f t="shared" si="0"/>
        <v>#DIV/0!</v>
      </c>
    </row>
    <row r="58" spans="1:5" ht="52.5" customHeight="1">
      <c r="A58" s="264" t="s">
        <v>138</v>
      </c>
      <c r="B58" s="263" t="s">
        <v>139</v>
      </c>
      <c r="C58" s="266">
        <v>1036</v>
      </c>
      <c r="D58" s="139">
        <v>718.99854</v>
      </c>
      <c r="E58" s="139">
        <f t="shared" si="0"/>
        <v>69.40140347490347</v>
      </c>
    </row>
    <row r="59" spans="1:5" ht="12.75" customHeight="1" hidden="1">
      <c r="A59" s="264"/>
      <c r="B59" s="263"/>
      <c r="C59" s="266"/>
      <c r="D59" s="139"/>
      <c r="E59" s="139" t="e">
        <f t="shared" si="0"/>
        <v>#DIV/0!</v>
      </c>
    </row>
    <row r="60" spans="1:5" ht="55.5" customHeight="1">
      <c r="A60" s="264" t="s">
        <v>140</v>
      </c>
      <c r="B60" s="263" t="s">
        <v>141</v>
      </c>
      <c r="C60" s="266">
        <v>14015</v>
      </c>
      <c r="D60" s="139">
        <v>13179.97454</v>
      </c>
      <c r="E60" s="139">
        <f t="shared" si="0"/>
        <v>94.04191608990367</v>
      </c>
    </row>
    <row r="61" spans="1:5" ht="12.75" customHeight="1" hidden="1">
      <c r="A61" s="264"/>
      <c r="B61" s="263"/>
      <c r="C61" s="266"/>
      <c r="D61" s="139"/>
      <c r="E61" s="136" t="e">
        <f t="shared" si="0"/>
        <v>#DIV/0!</v>
      </c>
    </row>
    <row r="62" spans="1:5" ht="72" customHeight="1">
      <c r="A62" s="108" t="s">
        <v>142</v>
      </c>
      <c r="B62" s="9" t="s">
        <v>143</v>
      </c>
      <c r="C62" s="138">
        <v>4105</v>
      </c>
      <c r="D62" s="139">
        <v>4100.21684</v>
      </c>
      <c r="E62" s="139">
        <f t="shared" si="0"/>
        <v>99.8834796589525</v>
      </c>
    </row>
    <row r="63" spans="1:5" ht="101.25" customHeight="1">
      <c r="A63" s="264" t="s">
        <v>144</v>
      </c>
      <c r="B63" s="263" t="s">
        <v>145</v>
      </c>
      <c r="C63" s="266">
        <v>1385</v>
      </c>
      <c r="D63" s="139">
        <v>1142.0562</v>
      </c>
      <c r="E63" s="139">
        <f t="shared" si="0"/>
        <v>82.45893140794223</v>
      </c>
    </row>
    <row r="64" spans="1:5" ht="12.75" customHeight="1" hidden="1">
      <c r="A64" s="264"/>
      <c r="B64" s="263"/>
      <c r="C64" s="266"/>
      <c r="D64" s="139"/>
      <c r="E64" s="139" t="e">
        <f t="shared" si="0"/>
        <v>#DIV/0!</v>
      </c>
    </row>
    <row r="65" spans="1:5" ht="57.75" customHeight="1" hidden="1">
      <c r="A65" s="264" t="s">
        <v>146</v>
      </c>
      <c r="B65" s="263" t="s">
        <v>147</v>
      </c>
      <c r="C65" s="266">
        <v>0</v>
      </c>
      <c r="D65" s="139"/>
      <c r="E65" s="139" t="e">
        <f t="shared" si="0"/>
        <v>#DIV/0!</v>
      </c>
    </row>
    <row r="66" spans="1:5" ht="12.75" customHeight="1" hidden="1">
      <c r="A66" s="264"/>
      <c r="B66" s="263"/>
      <c r="C66" s="266"/>
      <c r="D66" s="139"/>
      <c r="E66" s="139" t="e">
        <f t="shared" si="0"/>
        <v>#DIV/0!</v>
      </c>
    </row>
    <row r="67" spans="1:5" ht="409.5" customHeight="1" hidden="1">
      <c r="A67" s="264" t="s">
        <v>148</v>
      </c>
      <c r="B67" s="263" t="s">
        <v>149</v>
      </c>
      <c r="C67" s="266">
        <v>0</v>
      </c>
      <c r="D67" s="139"/>
      <c r="E67" s="139" t="e">
        <f t="shared" si="0"/>
        <v>#DIV/0!</v>
      </c>
    </row>
    <row r="68" spans="1:5" ht="12.75" customHeight="1" hidden="1">
      <c r="A68" s="264"/>
      <c r="B68" s="263"/>
      <c r="C68" s="266"/>
      <c r="D68" s="139"/>
      <c r="E68" s="139" t="e">
        <f t="shared" si="0"/>
        <v>#DIV/0!</v>
      </c>
    </row>
    <row r="69" spans="1:5" ht="47.25">
      <c r="A69" s="150" t="s">
        <v>150</v>
      </c>
      <c r="B69" s="9" t="s">
        <v>5</v>
      </c>
      <c r="C69" s="138">
        <f>C70+C71+C72+C73+C74+C75+C76+C77+C78</f>
        <v>46960.47</v>
      </c>
      <c r="D69" s="138">
        <f>D70+D71+D72+D73+D74+D75+D76+D77+D78</f>
        <v>45546.454477700005</v>
      </c>
      <c r="E69" s="139">
        <f t="shared" si="0"/>
        <v>96.98892382827515</v>
      </c>
    </row>
    <row r="70" spans="1:5" ht="24">
      <c r="A70" s="150"/>
      <c r="B70" s="97" t="s">
        <v>9</v>
      </c>
      <c r="C70" s="138">
        <v>14.7</v>
      </c>
      <c r="D70" s="139">
        <v>14.7</v>
      </c>
      <c r="E70" s="139">
        <f t="shared" si="0"/>
        <v>100</v>
      </c>
    </row>
    <row r="71" spans="1:5" ht="26.25" customHeight="1">
      <c r="A71" s="150"/>
      <c r="B71" s="97" t="s">
        <v>10</v>
      </c>
      <c r="C71" s="138">
        <f>864-135</f>
        <v>729</v>
      </c>
      <c r="D71" s="139">
        <v>708.2666677</v>
      </c>
      <c r="E71" s="139">
        <f t="shared" si="0"/>
        <v>97.1559214951989</v>
      </c>
    </row>
    <row r="72" spans="1:5" ht="15.75">
      <c r="A72" s="150"/>
      <c r="B72" s="97" t="s">
        <v>11</v>
      </c>
      <c r="C72" s="138">
        <f>1296-87</f>
        <v>1209</v>
      </c>
      <c r="D72" s="139">
        <v>1209</v>
      </c>
      <c r="E72" s="139">
        <f t="shared" si="0"/>
        <v>100</v>
      </c>
    </row>
    <row r="73" spans="1:5" ht="36">
      <c r="A73" s="150"/>
      <c r="B73" s="97" t="s">
        <v>12</v>
      </c>
      <c r="C73" s="138">
        <f>370-57</f>
        <v>313</v>
      </c>
      <c r="D73" s="139">
        <v>313</v>
      </c>
      <c r="E73" s="139">
        <f t="shared" si="0"/>
        <v>100</v>
      </c>
    </row>
    <row r="74" spans="1:5" ht="36">
      <c r="A74" s="150" t="s">
        <v>150</v>
      </c>
      <c r="B74" s="97" t="s">
        <v>13</v>
      </c>
      <c r="C74" s="138">
        <f>740-115</f>
        <v>625</v>
      </c>
      <c r="D74" s="139">
        <v>625</v>
      </c>
      <c r="E74" s="139">
        <f t="shared" si="0"/>
        <v>100</v>
      </c>
    </row>
    <row r="75" spans="1:5" ht="36">
      <c r="A75" s="150"/>
      <c r="B75" s="97" t="s">
        <v>14</v>
      </c>
      <c r="C75" s="138">
        <v>1199.77</v>
      </c>
      <c r="D75" s="139">
        <v>1199.766</v>
      </c>
      <c r="E75" s="139">
        <f aca="true" t="shared" si="1" ref="E75:E82">D75/C75*100</f>
        <v>99.99966660276553</v>
      </c>
    </row>
    <row r="76" spans="1:5" ht="56.25" customHeight="1">
      <c r="A76" s="150"/>
      <c r="B76" s="97" t="s">
        <v>15</v>
      </c>
      <c r="C76" s="138">
        <v>41848</v>
      </c>
      <c r="D76" s="139">
        <v>40623</v>
      </c>
      <c r="E76" s="139">
        <f t="shared" si="1"/>
        <v>97.07273943796596</v>
      </c>
    </row>
    <row r="77" spans="1:5" ht="59.25" customHeight="1">
      <c r="A77" s="150"/>
      <c r="B77" s="97" t="s">
        <v>429</v>
      </c>
      <c r="C77" s="138">
        <v>47</v>
      </c>
      <c r="D77" s="139">
        <v>46.63941</v>
      </c>
      <c r="E77" s="139">
        <f t="shared" si="1"/>
        <v>99.23278723404255</v>
      </c>
    </row>
    <row r="78" spans="1:5" ht="54" customHeight="1">
      <c r="A78" s="150"/>
      <c r="B78" s="97" t="s">
        <v>430</v>
      </c>
      <c r="C78" s="266">
        <v>975</v>
      </c>
      <c r="D78" s="272">
        <v>807.0824</v>
      </c>
      <c r="E78" s="272">
        <f t="shared" si="1"/>
        <v>82.77768205128206</v>
      </c>
    </row>
    <row r="79" spans="1:5" ht="38.25" customHeight="1">
      <c r="A79" s="150"/>
      <c r="B79" s="97" t="s">
        <v>16</v>
      </c>
      <c r="C79" s="266"/>
      <c r="D79" s="273"/>
      <c r="E79" s="273"/>
    </row>
    <row r="80" spans="1:5" ht="15.75">
      <c r="A80" s="108" t="s">
        <v>24</v>
      </c>
      <c r="B80" s="9" t="s">
        <v>25</v>
      </c>
      <c r="C80" s="138">
        <f>SUM(C81)</f>
        <v>6667.812</v>
      </c>
      <c r="D80" s="138">
        <f>SUM(D81)</f>
        <v>6667.812</v>
      </c>
      <c r="E80" s="139">
        <f t="shared" si="1"/>
        <v>100</v>
      </c>
    </row>
    <row r="81" spans="1:5" ht="38.25" customHeight="1">
      <c r="A81" s="108" t="s">
        <v>28</v>
      </c>
      <c r="B81" s="9" t="s">
        <v>26</v>
      </c>
      <c r="C81" s="138">
        <v>6667.812</v>
      </c>
      <c r="D81" s="139">
        <v>6667.812</v>
      </c>
      <c r="E81" s="139">
        <f t="shared" si="1"/>
        <v>100</v>
      </c>
    </row>
    <row r="82" spans="1:5" ht="15.75">
      <c r="A82" s="108"/>
      <c r="B82" s="147" t="s">
        <v>151</v>
      </c>
      <c r="C82" s="137">
        <f>SUM(C11+C38)</f>
        <v>324942.322</v>
      </c>
      <c r="D82" s="137">
        <f>SUM(D11+D38)</f>
        <v>313849.8161077</v>
      </c>
      <c r="E82" s="136">
        <f t="shared" si="1"/>
        <v>96.58631543468198</v>
      </c>
    </row>
    <row r="83" ht="15">
      <c r="A83" s="11"/>
    </row>
  </sheetData>
  <mergeCells count="48">
    <mergeCell ref="D78:D79"/>
    <mergeCell ref="E78:E79"/>
    <mergeCell ref="E27:E28"/>
    <mergeCell ref="E29:E30"/>
    <mergeCell ref="E31:E32"/>
    <mergeCell ref="D43:D44"/>
    <mergeCell ref="E43:E44"/>
    <mergeCell ref="D27:D28"/>
    <mergeCell ref="D29:D30"/>
    <mergeCell ref="D31:D32"/>
    <mergeCell ref="C1:E1"/>
    <mergeCell ref="C2:E2"/>
    <mergeCell ref="B3:E3"/>
    <mergeCell ref="B4:E4"/>
    <mergeCell ref="A65:A66"/>
    <mergeCell ref="B65:B66"/>
    <mergeCell ref="C65:C66"/>
    <mergeCell ref="A63:A64"/>
    <mergeCell ref="B63:B64"/>
    <mergeCell ref="C63:C64"/>
    <mergeCell ref="C56:C57"/>
    <mergeCell ref="B5:E5"/>
    <mergeCell ref="D9:D10"/>
    <mergeCell ref="E9:E10"/>
    <mergeCell ref="C31:C32"/>
    <mergeCell ref="E48:E49"/>
    <mergeCell ref="C9:C10"/>
    <mergeCell ref="C27:C28"/>
    <mergeCell ref="C29:C30"/>
    <mergeCell ref="D48:D49"/>
    <mergeCell ref="A60:A61"/>
    <mergeCell ref="B60:B61"/>
    <mergeCell ref="C60:C61"/>
    <mergeCell ref="C54:C55"/>
    <mergeCell ref="A58:A59"/>
    <mergeCell ref="B58:B59"/>
    <mergeCell ref="C58:C59"/>
    <mergeCell ref="A56:A57"/>
    <mergeCell ref="B56:B57"/>
    <mergeCell ref="A54:A55"/>
    <mergeCell ref="C78:C79"/>
    <mergeCell ref="A67:A68"/>
    <mergeCell ref="B67:B68"/>
    <mergeCell ref="C67:C68"/>
    <mergeCell ref="B54:B55"/>
    <mergeCell ref="A42:A49"/>
    <mergeCell ref="C43:C44"/>
    <mergeCell ref="C48:C49"/>
  </mergeCells>
  <printOptions/>
  <pageMargins left="0.3937007874015748" right="0.3937007874015748" top="0.5905511811023623" bottom="0.36" header="0.5118110236220472" footer="0.36"/>
  <pageSetup fitToHeight="4" fitToWidth="1" horizontalDpi="600" verticalDpi="600" orientation="portrait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832"/>
  <sheetViews>
    <sheetView workbookViewId="0" topLeftCell="A6">
      <selection activeCell="I24" sqref="I24"/>
    </sheetView>
  </sheetViews>
  <sheetFormatPr defaultColWidth="9.00390625" defaultRowHeight="12.75"/>
  <cols>
    <col min="1" max="1" width="5.00390625" style="29" customWidth="1"/>
    <col min="2" max="2" width="6.00390625" style="30" customWidth="1"/>
    <col min="3" max="3" width="7.75390625" style="29" customWidth="1"/>
    <col min="4" max="4" width="63.875" style="30" customWidth="1"/>
    <col min="5" max="5" width="13.625" style="31" customWidth="1"/>
    <col min="6" max="6" width="11.25390625" style="31" customWidth="1"/>
    <col min="7" max="7" width="12.00390625" style="31" customWidth="1"/>
    <col min="8" max="16384" width="9.125" style="31" customWidth="1"/>
  </cols>
  <sheetData>
    <row r="1" ht="12.75" hidden="1"/>
    <row r="2" ht="12.75" hidden="1"/>
    <row r="3" spans="1:7" s="34" customFormat="1" ht="15.75">
      <c r="A3" s="32"/>
      <c r="B3" s="33"/>
      <c r="C3" s="32"/>
      <c r="D3" s="75"/>
      <c r="E3" s="262" t="s">
        <v>489</v>
      </c>
      <c r="F3" s="262"/>
      <c r="G3" s="262"/>
    </row>
    <row r="4" spans="1:7" s="34" customFormat="1" ht="15.75">
      <c r="A4" s="32"/>
      <c r="B4" s="33"/>
      <c r="C4" s="32"/>
      <c r="D4" s="124"/>
      <c r="E4" s="262" t="s">
        <v>486</v>
      </c>
      <c r="F4" s="262"/>
      <c r="G4" s="262"/>
    </row>
    <row r="5" spans="1:7" s="34" customFormat="1" ht="15.75">
      <c r="A5" s="32"/>
      <c r="B5" s="33"/>
      <c r="C5" s="32"/>
      <c r="D5" s="262" t="s">
        <v>488</v>
      </c>
      <c r="E5" s="262"/>
      <c r="F5" s="262"/>
      <c r="G5" s="262"/>
    </row>
    <row r="6" spans="4:7" ht="15.75">
      <c r="D6" s="262" t="s">
        <v>497</v>
      </c>
      <c r="E6" s="262"/>
      <c r="F6" s="262"/>
      <c r="G6" s="262"/>
    </row>
    <row r="7" spans="4:7" ht="15.75">
      <c r="D7" s="262" t="s">
        <v>487</v>
      </c>
      <c r="E7" s="262"/>
      <c r="F7" s="262"/>
      <c r="G7" s="262"/>
    </row>
    <row r="8" ht="18.75">
      <c r="D8" s="111" t="s">
        <v>469</v>
      </c>
    </row>
    <row r="9" spans="1:6" s="28" customFormat="1" ht="51" customHeight="1">
      <c r="A9" s="274" t="s">
        <v>477</v>
      </c>
      <c r="B9" s="274"/>
      <c r="C9" s="274"/>
      <c r="D9" s="274"/>
      <c r="E9" s="274"/>
      <c r="F9" s="274"/>
    </row>
    <row r="10" ht="11.25" customHeight="1">
      <c r="G10" s="141" t="s">
        <v>391</v>
      </c>
    </row>
    <row r="11" spans="1:7" s="36" customFormat="1" ht="43.5" customHeight="1">
      <c r="A11" s="142" t="s">
        <v>392</v>
      </c>
      <c r="B11" s="143" t="s">
        <v>393</v>
      </c>
      <c r="C11" s="144" t="s">
        <v>394</v>
      </c>
      <c r="D11" s="35"/>
      <c r="E11" s="112" t="s">
        <v>478</v>
      </c>
      <c r="F11" s="112" t="s">
        <v>471</v>
      </c>
      <c r="G11" s="113" t="s">
        <v>472</v>
      </c>
    </row>
    <row r="12" spans="1:7" s="37" customFormat="1" ht="12">
      <c r="A12" s="243">
        <v>1</v>
      </c>
      <c r="B12" s="244" t="s">
        <v>395</v>
      </c>
      <c r="C12" s="245">
        <v>3</v>
      </c>
      <c r="D12" s="246" t="s">
        <v>396</v>
      </c>
      <c r="E12" s="247">
        <v>5</v>
      </c>
      <c r="F12" s="247">
        <v>6</v>
      </c>
      <c r="G12" s="247">
        <v>7</v>
      </c>
    </row>
    <row r="13" spans="1:7" s="38" customFormat="1" ht="15.75">
      <c r="A13" s="44" t="s">
        <v>165</v>
      </c>
      <c r="B13" s="45" t="s">
        <v>397</v>
      </c>
      <c r="C13" s="45"/>
      <c r="D13" s="64" t="s">
        <v>398</v>
      </c>
      <c r="E13" s="100">
        <f>SUM(E14:E21)</f>
        <v>56931.22237999999</v>
      </c>
      <c r="F13" s="100">
        <f>SUM(F14:F21)</f>
        <v>53922.1842</v>
      </c>
      <c r="G13" s="114">
        <f>F13/E13*100</f>
        <v>94.71460816366194</v>
      </c>
    </row>
    <row r="14" spans="1:7" s="38" customFormat="1" ht="33.75" customHeight="1">
      <c r="A14" s="44"/>
      <c r="B14" s="65" t="s">
        <v>397</v>
      </c>
      <c r="C14" s="65" t="s">
        <v>399</v>
      </c>
      <c r="D14" s="66" t="s">
        <v>181</v>
      </c>
      <c r="E14" s="101">
        <f>'[1]2 пр 5 '!G22</f>
        <v>2656.92</v>
      </c>
      <c r="F14" s="101">
        <f>'3 пр вед расх '!H24</f>
        <v>2397.75415</v>
      </c>
      <c r="G14" s="115">
        <f aca="true" t="shared" si="0" ref="G14:G48">F14/E14*100</f>
        <v>90.24562839679028</v>
      </c>
    </row>
    <row r="15" spans="1:7" s="39" customFormat="1" ht="47.25">
      <c r="A15" s="67"/>
      <c r="B15" s="68" t="s">
        <v>397</v>
      </c>
      <c r="C15" s="68" t="s">
        <v>400</v>
      </c>
      <c r="D15" s="66" t="s">
        <v>327</v>
      </c>
      <c r="E15" s="102">
        <v>1137.79</v>
      </c>
      <c r="F15" s="116">
        <f>'3 пр вед расх '!H178</f>
        <v>1087.48517</v>
      </c>
      <c r="G15" s="115">
        <f t="shared" si="0"/>
        <v>95.57872454495117</v>
      </c>
    </row>
    <row r="16" spans="1:7" s="39" customFormat="1" ht="50.25" customHeight="1">
      <c r="A16" s="67"/>
      <c r="B16" s="68" t="s">
        <v>397</v>
      </c>
      <c r="C16" s="68" t="s">
        <v>401</v>
      </c>
      <c r="D16" s="66" t="s">
        <v>402</v>
      </c>
      <c r="E16" s="102">
        <f>'[1]2 пр 5 '!G26+'[1]2 пр 5 '!G173</f>
        <v>24249.816379999997</v>
      </c>
      <c r="F16" s="116">
        <f>'3 пр вед расх '!H28+'3 пр вед расх '!H183</f>
        <v>23848.759000000002</v>
      </c>
      <c r="G16" s="115">
        <f t="shared" si="0"/>
        <v>98.3461426110807</v>
      </c>
    </row>
    <row r="17" spans="1:7" s="39" customFormat="1" ht="47.25">
      <c r="A17" s="67"/>
      <c r="B17" s="68" t="s">
        <v>397</v>
      </c>
      <c r="C17" s="68" t="s">
        <v>404</v>
      </c>
      <c r="D17" s="66" t="s">
        <v>171</v>
      </c>
      <c r="E17" s="102">
        <v>7545.97</v>
      </c>
      <c r="F17" s="116">
        <f>'3 пр вед расх '!H15+'3 пр вед расх '!H213</f>
        <v>7100.196540000001</v>
      </c>
      <c r="G17" s="115">
        <f t="shared" si="0"/>
        <v>94.09256252012665</v>
      </c>
    </row>
    <row r="18" spans="1:7" s="39" customFormat="1" ht="15.75">
      <c r="A18" s="67"/>
      <c r="B18" s="68" t="s">
        <v>397</v>
      </c>
      <c r="C18" s="68" t="s">
        <v>405</v>
      </c>
      <c r="D18" s="66" t="s">
        <v>335</v>
      </c>
      <c r="E18" s="102">
        <f>'[1]2 пр 5 '!G195</f>
        <v>500</v>
      </c>
      <c r="F18" s="116">
        <f>'3 пр вед расх '!H206</f>
        <v>500</v>
      </c>
      <c r="G18" s="115">
        <f t="shared" si="0"/>
        <v>100</v>
      </c>
    </row>
    <row r="19" spans="1:7" s="39" customFormat="1" ht="18" customHeight="1">
      <c r="A19" s="67"/>
      <c r="B19" s="68" t="s">
        <v>397</v>
      </c>
      <c r="C19" s="68" t="s">
        <v>406</v>
      </c>
      <c r="D19" s="66" t="s">
        <v>168</v>
      </c>
      <c r="E19" s="103">
        <v>34.37</v>
      </c>
      <c r="F19" s="116">
        <f>'3 пр вед расх '!H19</f>
        <v>36.43836</v>
      </c>
      <c r="G19" s="115">
        <f t="shared" si="0"/>
        <v>106.01792260692466</v>
      </c>
    </row>
    <row r="20" spans="1:7" s="39" customFormat="1" ht="19.5" customHeight="1">
      <c r="A20" s="67"/>
      <c r="B20" s="68" t="s">
        <v>397</v>
      </c>
      <c r="C20" s="68" t="s">
        <v>407</v>
      </c>
      <c r="D20" s="66" t="s">
        <v>194</v>
      </c>
      <c r="E20" s="102">
        <f>'[1]2 пр 5 '!G38</f>
        <v>129.876</v>
      </c>
      <c r="F20" s="116">
        <f>'3 пр вед расх '!H41</f>
        <v>0</v>
      </c>
      <c r="G20" s="115">
        <f t="shared" si="0"/>
        <v>0</v>
      </c>
    </row>
    <row r="21" spans="1:7" s="39" customFormat="1" ht="18.75" customHeight="1">
      <c r="A21" s="67"/>
      <c r="B21" s="68" t="s">
        <v>397</v>
      </c>
      <c r="C21" s="68" t="s">
        <v>408</v>
      </c>
      <c r="D21" s="66" t="s">
        <v>199</v>
      </c>
      <c r="E21" s="102">
        <f>'[1]2 пр 5 '!G42+'[1]2 пр 5 '!G176</f>
        <v>20676.48</v>
      </c>
      <c r="F21" s="116">
        <f>'3 пр вед расх '!H45+'3 пр вед расх '!H186</f>
        <v>18951.55098</v>
      </c>
      <c r="G21" s="115">
        <f t="shared" si="0"/>
        <v>91.65753058547683</v>
      </c>
    </row>
    <row r="22" spans="1:7" s="40" customFormat="1" ht="15.75">
      <c r="A22" s="44">
        <v>2</v>
      </c>
      <c r="B22" s="45" t="s">
        <v>399</v>
      </c>
      <c r="C22" s="45"/>
      <c r="D22" s="46" t="s">
        <v>409</v>
      </c>
      <c r="E22" s="100">
        <f>SUM(E23:E23)</f>
        <v>507.03999999999996</v>
      </c>
      <c r="F22" s="100">
        <f>SUM(F23:F23)</f>
        <v>507.04</v>
      </c>
      <c r="G22" s="114">
        <f t="shared" si="0"/>
        <v>100.00000000000003</v>
      </c>
    </row>
    <row r="23" spans="1:7" s="41" customFormat="1" ht="15" customHeight="1">
      <c r="A23" s="67"/>
      <c r="B23" s="68" t="s">
        <v>399</v>
      </c>
      <c r="C23" s="68" t="s">
        <v>400</v>
      </c>
      <c r="D23" s="66" t="s">
        <v>210</v>
      </c>
      <c r="E23" s="104">
        <f>'[1]2 пр 5 '!G57</f>
        <v>507.03999999999996</v>
      </c>
      <c r="F23" s="115">
        <f>'3 пр вед расх '!H60</f>
        <v>507.04</v>
      </c>
      <c r="G23" s="115">
        <f t="shared" si="0"/>
        <v>100.00000000000003</v>
      </c>
    </row>
    <row r="24" spans="1:7" s="38" customFormat="1" ht="31.5">
      <c r="A24" s="44" t="s">
        <v>325</v>
      </c>
      <c r="B24" s="45" t="s">
        <v>400</v>
      </c>
      <c r="C24" s="45"/>
      <c r="D24" s="46" t="s">
        <v>410</v>
      </c>
      <c r="E24" s="100">
        <f>SUM(E25:E25)</f>
        <v>648</v>
      </c>
      <c r="F24" s="100">
        <f>SUM(F25:F25)</f>
        <v>647.99991</v>
      </c>
      <c r="G24" s="114">
        <f t="shared" si="0"/>
        <v>99.99998611111111</v>
      </c>
    </row>
    <row r="25" spans="1:7" s="39" customFormat="1" ht="41.25" customHeight="1">
      <c r="A25" s="67"/>
      <c r="B25" s="68" t="s">
        <v>400</v>
      </c>
      <c r="C25" s="68" t="s">
        <v>411</v>
      </c>
      <c r="D25" s="69" t="s">
        <v>412</v>
      </c>
      <c r="E25" s="102">
        <f>'[1]2 пр 5 '!G60</f>
        <v>648</v>
      </c>
      <c r="F25" s="116">
        <f>'3 пр вед расх '!H64</f>
        <v>647.99991</v>
      </c>
      <c r="G25" s="115">
        <f t="shared" si="0"/>
        <v>99.99998611111111</v>
      </c>
    </row>
    <row r="26" spans="1:7" s="38" customFormat="1" ht="15.75">
      <c r="A26" s="44" t="s">
        <v>329</v>
      </c>
      <c r="B26" s="45" t="s">
        <v>401</v>
      </c>
      <c r="C26" s="45"/>
      <c r="D26" s="46" t="s">
        <v>414</v>
      </c>
      <c r="E26" s="100">
        <f>SUM(E27:E27)</f>
        <v>10159.08699</v>
      </c>
      <c r="F26" s="100">
        <f>SUM(F27:F27)</f>
        <v>10093.1624</v>
      </c>
      <c r="G26" s="114">
        <f t="shared" si="0"/>
        <v>99.35107761096157</v>
      </c>
    </row>
    <row r="27" spans="1:7" s="39" customFormat="1" ht="15.75">
      <c r="A27" s="67"/>
      <c r="B27" s="68" t="s">
        <v>401</v>
      </c>
      <c r="C27" s="68" t="s">
        <v>411</v>
      </c>
      <c r="D27" s="66" t="s">
        <v>224</v>
      </c>
      <c r="E27" s="102">
        <f>'[1]2 пр 5 '!G67</f>
        <v>10159.08699</v>
      </c>
      <c r="F27" s="116">
        <f>'3 пр вед расх '!H71</f>
        <v>10093.1624</v>
      </c>
      <c r="G27" s="115">
        <f t="shared" si="0"/>
        <v>99.35107761096157</v>
      </c>
    </row>
    <row r="28" spans="1:7" s="40" customFormat="1" ht="15.75">
      <c r="A28" s="44" t="s">
        <v>332</v>
      </c>
      <c r="B28" s="45" t="s">
        <v>403</v>
      </c>
      <c r="C28" s="45"/>
      <c r="D28" s="70" t="s">
        <v>416</v>
      </c>
      <c r="E28" s="100">
        <f>SUM(E29:E31)</f>
        <v>121507.39099999999</v>
      </c>
      <c r="F28" s="100">
        <f>SUM(F29:F31)</f>
        <v>111198.50978</v>
      </c>
      <c r="G28" s="114">
        <f t="shared" si="0"/>
        <v>91.51584020102942</v>
      </c>
    </row>
    <row r="29" spans="1:7" s="38" customFormat="1" ht="15.75">
      <c r="A29" s="67"/>
      <c r="B29" s="68" t="s">
        <v>403</v>
      </c>
      <c r="C29" s="68" t="s">
        <v>397</v>
      </c>
      <c r="D29" s="66" t="s">
        <v>231</v>
      </c>
      <c r="E29" s="104">
        <f>'[1]2 пр 5 '!G75</f>
        <v>6983.09</v>
      </c>
      <c r="F29" s="115">
        <f>'3 пр вед расх '!H79</f>
        <v>6982.492</v>
      </c>
      <c r="G29" s="115">
        <f t="shared" si="0"/>
        <v>99.99143645578104</v>
      </c>
    </row>
    <row r="30" spans="1:7" s="38" customFormat="1" ht="15.75">
      <c r="A30" s="67"/>
      <c r="B30" s="68" t="s">
        <v>403</v>
      </c>
      <c r="C30" s="68" t="s">
        <v>399</v>
      </c>
      <c r="D30" s="71" t="s">
        <v>241</v>
      </c>
      <c r="E30" s="104">
        <f>'[1]2 пр 5 '!G83+'[1]2 пр 5 '!G182</f>
        <v>112106.779</v>
      </c>
      <c r="F30" s="115">
        <f>'3 пр вед расх '!H192+'3 пр вед расх '!H87</f>
        <v>101842.40619</v>
      </c>
      <c r="G30" s="115">
        <f t="shared" si="0"/>
        <v>90.84411049754627</v>
      </c>
    </row>
    <row r="31" spans="1:7" s="38" customFormat="1" ht="15.75">
      <c r="A31" s="67"/>
      <c r="B31" s="68" t="s">
        <v>403</v>
      </c>
      <c r="C31" s="68" t="s">
        <v>400</v>
      </c>
      <c r="D31" s="71" t="s">
        <v>261</v>
      </c>
      <c r="E31" s="104">
        <f>'[1]2 пр 5 '!G108</f>
        <v>2417.522</v>
      </c>
      <c r="F31" s="115">
        <f>'3 пр вед расх '!H113</f>
        <v>2373.61159</v>
      </c>
      <c r="G31" s="115">
        <f t="shared" si="0"/>
        <v>98.1836603762034</v>
      </c>
    </row>
    <row r="32" spans="1:7" s="38" customFormat="1" ht="15.75">
      <c r="A32" s="44" t="s">
        <v>343</v>
      </c>
      <c r="B32" s="45" t="s">
        <v>405</v>
      </c>
      <c r="C32" s="45"/>
      <c r="D32" s="46" t="s">
        <v>417</v>
      </c>
      <c r="E32" s="100">
        <f>SUM(E33:E36)</f>
        <v>118756.65199999999</v>
      </c>
      <c r="F32" s="100">
        <f>SUM(F33:F36)</f>
        <v>116269.62405</v>
      </c>
      <c r="G32" s="114">
        <f t="shared" si="0"/>
        <v>97.90577798538814</v>
      </c>
    </row>
    <row r="33" spans="1:7" s="42" customFormat="1" ht="15.75">
      <c r="A33" s="67"/>
      <c r="B33" s="68" t="s">
        <v>405</v>
      </c>
      <c r="C33" s="68" t="s">
        <v>397</v>
      </c>
      <c r="D33" s="66" t="s">
        <v>380</v>
      </c>
      <c r="E33" s="104">
        <v>54318.78</v>
      </c>
      <c r="F33" s="115">
        <v>53740.89</v>
      </c>
      <c r="G33" s="115">
        <f t="shared" si="0"/>
        <v>98.93611380815254</v>
      </c>
    </row>
    <row r="34" spans="1:7" s="41" customFormat="1" ht="15.75">
      <c r="A34" s="67"/>
      <c r="B34" s="68" t="s">
        <v>405</v>
      </c>
      <c r="C34" s="68" t="s">
        <v>399</v>
      </c>
      <c r="D34" s="66" t="s">
        <v>351</v>
      </c>
      <c r="E34" s="104">
        <f>'[1]2 пр 5 '!G207</f>
        <v>62354.78199999999</v>
      </c>
      <c r="F34" s="115">
        <f>'3 пр вед расх '!H218</f>
        <v>60437.34105</v>
      </c>
      <c r="G34" s="115">
        <f t="shared" si="0"/>
        <v>96.92494963738308</v>
      </c>
    </row>
    <row r="35" spans="1:7" s="41" customFormat="1" ht="15.75">
      <c r="A35" s="67"/>
      <c r="B35" s="68" t="s">
        <v>405</v>
      </c>
      <c r="C35" s="68" t="s">
        <v>405</v>
      </c>
      <c r="D35" s="66" t="s">
        <v>362</v>
      </c>
      <c r="E35" s="104">
        <f>'[1]2 пр 5 '!G220</f>
        <v>1619.47</v>
      </c>
      <c r="F35" s="115">
        <f>'3 пр вед расх '!H232</f>
        <v>1619.473</v>
      </c>
      <c r="G35" s="115">
        <f t="shared" si="0"/>
        <v>100.00018524579029</v>
      </c>
    </row>
    <row r="36" spans="1:7" s="41" customFormat="1" ht="15.75">
      <c r="A36" s="67"/>
      <c r="B36" s="68" t="s">
        <v>405</v>
      </c>
      <c r="C36" s="68" t="s">
        <v>411</v>
      </c>
      <c r="D36" s="66" t="s">
        <v>272</v>
      </c>
      <c r="E36" s="104">
        <f>'[1]2 пр 5 '!G260+'[1]2 пр 5 '!G246+'[1]2 пр 5 '!G223+'[1]2 пр 5 '!G116</f>
        <v>463.62</v>
      </c>
      <c r="F36" s="115">
        <v>471.92</v>
      </c>
      <c r="G36" s="115">
        <f t="shared" si="0"/>
        <v>101.79025926405245</v>
      </c>
    </row>
    <row r="37" spans="1:7" s="43" customFormat="1" ht="31.5">
      <c r="A37" s="44" t="s">
        <v>348</v>
      </c>
      <c r="B37" s="45" t="s">
        <v>415</v>
      </c>
      <c r="C37" s="45"/>
      <c r="D37" s="46" t="s">
        <v>418</v>
      </c>
      <c r="E37" s="100">
        <f>SUM(E38+E39)</f>
        <v>7781.889999999999</v>
      </c>
      <c r="F37" s="100">
        <f>SUM(F38+F39)</f>
        <v>7817.92012</v>
      </c>
      <c r="G37" s="114">
        <f t="shared" si="0"/>
        <v>100.4629996054943</v>
      </c>
    </row>
    <row r="38" spans="1:7" s="41" customFormat="1" ht="15.75">
      <c r="A38" s="67"/>
      <c r="B38" s="68" t="s">
        <v>415</v>
      </c>
      <c r="C38" s="68" t="s">
        <v>397</v>
      </c>
      <c r="D38" s="72" t="s">
        <v>278</v>
      </c>
      <c r="E38" s="104">
        <f>'[1]2 пр 5 '!G120</f>
        <v>1114.078</v>
      </c>
      <c r="F38" s="115">
        <f>'3 пр вед расх '!H125</f>
        <v>1150.10812</v>
      </c>
      <c r="G38" s="115">
        <f t="shared" si="0"/>
        <v>103.23407517247448</v>
      </c>
    </row>
    <row r="39" spans="1:7" s="41" customFormat="1" ht="31.5">
      <c r="A39" s="67"/>
      <c r="B39" s="68" t="s">
        <v>415</v>
      </c>
      <c r="C39" s="68" t="s">
        <v>404</v>
      </c>
      <c r="D39" s="17" t="s">
        <v>50</v>
      </c>
      <c r="E39" s="104">
        <f>'[1]2 пр 5 '!G124</f>
        <v>6667.812</v>
      </c>
      <c r="F39" s="115">
        <f>'3 пр вед расх '!H129</f>
        <v>6667.812</v>
      </c>
      <c r="G39" s="115">
        <f t="shared" si="0"/>
        <v>100</v>
      </c>
    </row>
    <row r="40" spans="1:7" s="41" customFormat="1" ht="15.75">
      <c r="A40" s="44" t="s">
        <v>378</v>
      </c>
      <c r="B40" s="45" t="s">
        <v>411</v>
      </c>
      <c r="C40" s="45"/>
      <c r="D40" s="46" t="s">
        <v>419</v>
      </c>
      <c r="E40" s="100">
        <f>SUM(E41:E41)</f>
        <v>83.6</v>
      </c>
      <c r="F40" s="100">
        <f>SUM(F41:F41)</f>
        <v>83.6</v>
      </c>
      <c r="G40" s="114">
        <f t="shared" si="0"/>
        <v>100</v>
      </c>
    </row>
    <row r="41" spans="1:7" s="39" customFormat="1" ht="15.75">
      <c r="A41" s="67"/>
      <c r="B41" s="68" t="s">
        <v>411</v>
      </c>
      <c r="C41" s="68" t="s">
        <v>415</v>
      </c>
      <c r="D41" s="72" t="s">
        <v>284</v>
      </c>
      <c r="E41" s="102">
        <f>'[1]2 пр 5 '!G127</f>
        <v>83.6</v>
      </c>
      <c r="F41" s="116">
        <f>'3 пр вед расх '!H132</f>
        <v>83.6</v>
      </c>
      <c r="G41" s="115">
        <f t="shared" si="0"/>
        <v>100</v>
      </c>
    </row>
    <row r="42" spans="1:7" s="40" customFormat="1" ht="15.75">
      <c r="A42" s="44" t="s">
        <v>385</v>
      </c>
      <c r="B42" s="45" t="s">
        <v>413</v>
      </c>
      <c r="C42" s="45"/>
      <c r="D42" s="73" t="s">
        <v>420</v>
      </c>
      <c r="E42" s="100">
        <f>SUM(E43:E47)</f>
        <v>36385.775</v>
      </c>
      <c r="F42" s="100">
        <f>SUM(F43:F47)</f>
        <v>35034.678420000004</v>
      </c>
      <c r="G42" s="114">
        <f t="shared" si="0"/>
        <v>96.28674508101037</v>
      </c>
    </row>
    <row r="43" spans="1:7" s="41" customFormat="1" ht="15.75">
      <c r="A43" s="67"/>
      <c r="B43" s="68" t="s">
        <v>413</v>
      </c>
      <c r="C43" s="68" t="s">
        <v>397</v>
      </c>
      <c r="D43" s="72" t="s">
        <v>290</v>
      </c>
      <c r="E43" s="105">
        <f>'[1]2 пр 5 '!G191+'[1]2 пр 5 '!G131</f>
        <v>1184.4450000000002</v>
      </c>
      <c r="F43" s="115">
        <f>'3 пр вед расх '!H137+'3 пр вед расх '!H202</f>
        <v>1167.23037</v>
      </c>
      <c r="G43" s="115">
        <f t="shared" si="0"/>
        <v>98.54660790496813</v>
      </c>
    </row>
    <row r="44" spans="1:7" s="41" customFormat="1" ht="15.75">
      <c r="A44" s="67"/>
      <c r="B44" s="68" t="s">
        <v>413</v>
      </c>
      <c r="C44" s="68" t="s">
        <v>399</v>
      </c>
      <c r="D44" s="72" t="s">
        <v>299</v>
      </c>
      <c r="E44" s="104">
        <f>'[1]2 пр 5 '!G135</f>
        <v>611</v>
      </c>
      <c r="F44" s="115">
        <f>'3 пр вед расх '!H141</f>
        <v>611</v>
      </c>
      <c r="G44" s="115">
        <f t="shared" si="0"/>
        <v>100</v>
      </c>
    </row>
    <row r="45" spans="1:7" s="41" customFormat="1" ht="15.75">
      <c r="A45" s="67"/>
      <c r="B45" s="68" t="s">
        <v>413</v>
      </c>
      <c r="C45" s="68" t="s">
        <v>400</v>
      </c>
      <c r="D45" s="72" t="s">
        <v>303</v>
      </c>
      <c r="E45" s="104">
        <f>'[1]2 пр 5 '!G139</f>
        <v>26510.154000000002</v>
      </c>
      <c r="F45" s="115">
        <f>'3 пр вед расх '!H145</f>
        <v>25674.69053</v>
      </c>
      <c r="G45" s="115">
        <f t="shared" si="0"/>
        <v>96.84851521420809</v>
      </c>
    </row>
    <row r="46" spans="1:7" s="41" customFormat="1" ht="15.75">
      <c r="A46" s="67"/>
      <c r="B46" s="68" t="s">
        <v>413</v>
      </c>
      <c r="C46" s="68" t="s">
        <v>401</v>
      </c>
      <c r="D46" s="72" t="s">
        <v>310</v>
      </c>
      <c r="E46" s="104">
        <f>'[1]2 пр 5 '!G150</f>
        <v>7644.796</v>
      </c>
      <c r="F46" s="115">
        <f>'3 пр вед расх '!H156</f>
        <v>7229.154439999999</v>
      </c>
      <c r="G46" s="115">
        <f t="shared" si="0"/>
        <v>94.56307846540312</v>
      </c>
    </row>
    <row r="47" spans="1:7" s="41" customFormat="1" ht="15.75">
      <c r="A47" s="67"/>
      <c r="B47" s="68" t="s">
        <v>413</v>
      </c>
      <c r="C47" s="68" t="s">
        <v>404</v>
      </c>
      <c r="D47" s="72" t="s">
        <v>321</v>
      </c>
      <c r="E47" s="104">
        <f>'[1]2 пр 5 '!G162</f>
        <v>435.38</v>
      </c>
      <c r="F47" s="115">
        <f>'3 пр вед расх '!H172</f>
        <v>352.60308</v>
      </c>
      <c r="G47" s="115">
        <f t="shared" si="0"/>
        <v>80.98743166888694</v>
      </c>
    </row>
    <row r="48" spans="1:7" s="43" customFormat="1" ht="15" customHeight="1">
      <c r="A48" s="44"/>
      <c r="B48" s="45"/>
      <c r="C48" s="45"/>
      <c r="D48" s="46" t="s">
        <v>421</v>
      </c>
      <c r="E48" s="106">
        <v>352760.65</v>
      </c>
      <c r="F48" s="106">
        <f>SUM(F13+F22+F24+F26+F28+F32+F37+F40+F42)</f>
        <v>335574.71888</v>
      </c>
      <c r="G48" s="114">
        <f t="shared" si="0"/>
        <v>95.12816094425497</v>
      </c>
    </row>
    <row r="49" spans="1:4" s="43" customFormat="1" ht="15" customHeight="1">
      <c r="A49" s="47"/>
      <c r="B49" s="48"/>
      <c r="C49" s="48"/>
      <c r="D49" s="49"/>
    </row>
    <row r="50" spans="1:4" ht="12.75">
      <c r="A50" s="50"/>
      <c r="B50" s="51"/>
      <c r="C50" s="51"/>
      <c r="D50" s="52"/>
    </row>
    <row r="51" spans="1:4" ht="12.75">
      <c r="A51" s="50"/>
      <c r="B51" s="51"/>
      <c r="C51" s="51"/>
      <c r="D51" s="53"/>
    </row>
    <row r="52" spans="1:4" ht="12.75">
      <c r="A52" s="50"/>
      <c r="B52" s="51"/>
      <c r="C52" s="51"/>
      <c r="D52" s="54"/>
    </row>
    <row r="53" spans="1:4" ht="12.75">
      <c r="A53" s="50"/>
      <c r="B53" s="51"/>
      <c r="C53" s="51"/>
      <c r="D53" s="52"/>
    </row>
    <row r="54" spans="1:4" ht="12.75">
      <c r="A54" s="50"/>
      <c r="B54" s="51"/>
      <c r="C54" s="50"/>
      <c r="D54" s="52"/>
    </row>
    <row r="55" spans="1:4" ht="12.75">
      <c r="A55" s="50"/>
      <c r="B55" s="51"/>
      <c r="C55" s="50"/>
      <c r="D55" s="52"/>
    </row>
    <row r="56" spans="1:4" ht="12.75">
      <c r="A56" s="50"/>
      <c r="B56" s="51"/>
      <c r="C56" s="50"/>
      <c r="D56" s="52"/>
    </row>
    <row r="57" spans="1:4" ht="12.75">
      <c r="A57" s="50"/>
      <c r="B57" s="51"/>
      <c r="C57" s="50"/>
      <c r="D57" s="52"/>
    </row>
    <row r="58" spans="1:4" ht="12.75">
      <c r="A58" s="50"/>
      <c r="B58" s="51"/>
      <c r="C58" s="50"/>
      <c r="D58" s="52"/>
    </row>
    <row r="59" spans="1:4" ht="12.75">
      <c r="A59" s="50"/>
      <c r="B59" s="51"/>
      <c r="C59" s="50"/>
      <c r="D59" s="52"/>
    </row>
    <row r="60" spans="1:4" ht="12.75">
      <c r="A60" s="50"/>
      <c r="B60" s="51"/>
      <c r="C60" s="51"/>
      <c r="D60" s="52"/>
    </row>
    <row r="61" spans="1:4" s="57" customFormat="1" ht="12.75">
      <c r="A61" s="55"/>
      <c r="B61" s="56"/>
      <c r="C61" s="56"/>
      <c r="D61" s="54"/>
    </row>
    <row r="62" spans="1:4" s="57" customFormat="1" ht="12.75" hidden="1">
      <c r="A62" s="55"/>
      <c r="B62" s="56"/>
      <c r="C62" s="56"/>
      <c r="D62" s="54"/>
    </row>
    <row r="63" spans="1:4" s="57" customFormat="1" ht="12.75">
      <c r="A63" s="55"/>
      <c r="B63" s="56"/>
      <c r="C63" s="56"/>
      <c r="D63" s="54"/>
    </row>
    <row r="64" spans="1:4" s="57" customFormat="1" ht="12.75">
      <c r="A64" s="50"/>
      <c r="B64" s="51"/>
      <c r="C64" s="51"/>
      <c r="D64" s="52"/>
    </row>
    <row r="65" spans="1:4" s="57" customFormat="1" ht="12.75">
      <c r="A65" s="55"/>
      <c r="B65" s="56"/>
      <c r="C65" s="56"/>
      <c r="D65" s="54"/>
    </row>
    <row r="66" spans="1:4" ht="12.75">
      <c r="A66" s="50"/>
      <c r="B66" s="51"/>
      <c r="C66" s="51"/>
      <c r="D66" s="52"/>
    </row>
    <row r="67" spans="1:4" ht="12.75">
      <c r="A67" s="50"/>
      <c r="B67" s="51"/>
      <c r="C67" s="51"/>
      <c r="D67" s="52"/>
    </row>
    <row r="68" spans="1:4" ht="12.75">
      <c r="A68" s="50"/>
      <c r="B68" s="51"/>
      <c r="C68" s="51"/>
      <c r="D68" s="52"/>
    </row>
    <row r="69" spans="1:4" ht="12.75">
      <c r="A69" s="50"/>
      <c r="B69" s="51"/>
      <c r="C69" s="50"/>
      <c r="D69" s="52"/>
    </row>
    <row r="70" spans="1:4" ht="12.75">
      <c r="A70" s="50"/>
      <c r="B70" s="51"/>
      <c r="C70" s="50"/>
      <c r="D70" s="52"/>
    </row>
    <row r="71" spans="1:4" ht="12.75" hidden="1">
      <c r="A71" s="50"/>
      <c r="B71" s="51"/>
      <c r="C71" s="50">
        <v>3004</v>
      </c>
      <c r="D71" s="52" t="s">
        <v>422</v>
      </c>
    </row>
    <row r="72" spans="1:4" ht="12.75" hidden="1">
      <c r="A72" s="50"/>
      <c r="B72" s="51"/>
      <c r="C72" s="50">
        <v>3003</v>
      </c>
      <c r="D72" s="52" t="s">
        <v>423</v>
      </c>
    </row>
    <row r="73" spans="1:4" ht="14.25" customHeight="1">
      <c r="A73" s="50"/>
      <c r="B73" s="51"/>
      <c r="C73" s="50"/>
      <c r="D73" s="52"/>
    </row>
    <row r="74" spans="1:4" ht="12.75">
      <c r="A74" s="50"/>
      <c r="B74" s="51"/>
      <c r="C74" s="50"/>
      <c r="D74" s="52"/>
    </row>
    <row r="75" spans="1:4" ht="12.75">
      <c r="A75" s="50"/>
      <c r="B75" s="51"/>
      <c r="C75" s="50"/>
      <c r="D75" s="52"/>
    </row>
    <row r="76" spans="1:4" ht="12.75">
      <c r="A76" s="50"/>
      <c r="B76" s="51"/>
      <c r="C76" s="50"/>
      <c r="D76" s="52"/>
    </row>
    <row r="77" spans="1:4" ht="12.75">
      <c r="A77" s="50"/>
      <c r="B77" s="51"/>
      <c r="C77" s="50"/>
      <c r="D77" s="52"/>
    </row>
    <row r="78" spans="1:4" ht="12.75">
      <c r="A78" s="50"/>
      <c r="B78" s="51"/>
      <c r="C78" s="50"/>
      <c r="D78" s="52"/>
    </row>
    <row r="79" spans="1:4" ht="12.75" hidden="1">
      <c r="A79" s="50"/>
      <c r="B79" s="51"/>
      <c r="C79" s="50"/>
      <c r="D79" s="52"/>
    </row>
    <row r="80" spans="1:4" ht="12.75">
      <c r="A80" s="50"/>
      <c r="B80" s="51"/>
      <c r="C80" s="50"/>
      <c r="D80" s="54"/>
    </row>
    <row r="81" spans="1:4" ht="12.75">
      <c r="A81" s="50"/>
      <c r="B81" s="51"/>
      <c r="C81" s="50"/>
      <c r="D81" s="58"/>
    </row>
    <row r="82" spans="1:4" ht="12.75">
      <c r="A82" s="50"/>
      <c r="B82" s="51"/>
      <c r="C82" s="50"/>
      <c r="D82" s="52"/>
    </row>
    <row r="83" spans="1:4" ht="12.75">
      <c r="A83" s="50"/>
      <c r="B83" s="51"/>
      <c r="C83" s="50"/>
      <c r="D83" s="52"/>
    </row>
    <row r="84" spans="1:4" ht="39.75" customHeight="1">
      <c r="A84" s="50"/>
      <c r="B84" s="51"/>
      <c r="C84" s="50"/>
      <c r="D84" s="58"/>
    </row>
    <row r="85" spans="1:4" ht="12.75">
      <c r="A85" s="50"/>
      <c r="B85" s="51"/>
      <c r="C85" s="50"/>
      <c r="D85" s="58"/>
    </row>
    <row r="86" spans="1:4" ht="12.75">
      <c r="A86" s="50"/>
      <c r="B86" s="51"/>
      <c r="C86" s="50"/>
      <c r="D86" s="58"/>
    </row>
    <row r="87" spans="1:4" ht="12.75">
      <c r="A87" s="50"/>
      <c r="B87" s="51"/>
      <c r="C87" s="50"/>
      <c r="D87" s="58"/>
    </row>
    <row r="88" spans="1:4" ht="12.75">
      <c r="A88" s="50"/>
      <c r="B88" s="51"/>
      <c r="C88" s="50"/>
      <c r="D88" s="58"/>
    </row>
    <row r="89" spans="1:4" ht="12.75">
      <c r="A89" s="50"/>
      <c r="B89" s="51"/>
      <c r="C89" s="50"/>
      <c r="D89" s="58"/>
    </row>
    <row r="90" spans="1:4" ht="12.75">
      <c r="A90" s="50"/>
      <c r="B90" s="51"/>
      <c r="C90" s="50"/>
      <c r="D90" s="58"/>
    </row>
    <row r="91" spans="1:4" ht="12.75">
      <c r="A91" s="50"/>
      <c r="B91" s="51"/>
      <c r="C91" s="50"/>
      <c r="D91" s="58"/>
    </row>
    <row r="92" spans="1:4" ht="12.75">
      <c r="A92" s="50"/>
      <c r="B92" s="51"/>
      <c r="C92" s="50"/>
      <c r="D92" s="58"/>
    </row>
    <row r="93" spans="1:4" ht="12.75">
      <c r="A93" s="50"/>
      <c r="B93" s="51"/>
      <c r="C93" s="50"/>
      <c r="D93" s="58"/>
    </row>
    <row r="94" spans="1:4" ht="14.25" customHeight="1">
      <c r="A94" s="59"/>
      <c r="B94" s="60"/>
      <c r="C94" s="50"/>
      <c r="D94" s="58"/>
    </row>
    <row r="95" spans="1:4" ht="28.5" customHeight="1">
      <c r="A95" s="59"/>
      <c r="B95" s="60"/>
      <c r="C95" s="50"/>
      <c r="D95" s="58"/>
    </row>
    <row r="96" spans="1:4" ht="15" customHeight="1">
      <c r="A96" s="59"/>
      <c r="B96" s="60"/>
      <c r="C96" s="50"/>
      <c r="D96" s="58"/>
    </row>
    <row r="97" spans="1:4" s="57" customFormat="1" ht="12.75">
      <c r="A97" s="55"/>
      <c r="B97" s="56"/>
      <c r="C97" s="55"/>
      <c r="D97" s="54"/>
    </row>
    <row r="98" spans="1:4" s="57" customFormat="1" ht="12.75">
      <c r="A98" s="55"/>
      <c r="B98" s="56"/>
      <c r="C98" s="55"/>
      <c r="D98" s="54"/>
    </row>
    <row r="99" spans="1:4" ht="12.75">
      <c r="A99" s="50"/>
      <c r="B99" s="51"/>
      <c r="C99" s="50"/>
      <c r="D99" s="52"/>
    </row>
    <row r="100" spans="1:4" ht="12.75">
      <c r="A100" s="50"/>
      <c r="B100" s="51"/>
      <c r="C100" s="50"/>
      <c r="D100" s="52"/>
    </row>
    <row r="101" spans="1:4" ht="12.75">
      <c r="A101" s="50"/>
      <c r="B101" s="51"/>
      <c r="C101" s="50"/>
      <c r="D101" s="52"/>
    </row>
    <row r="102" spans="1:4" s="62" customFormat="1" ht="12.75">
      <c r="A102" s="55"/>
      <c r="B102" s="56"/>
      <c r="C102" s="55"/>
      <c r="D102" s="61"/>
    </row>
    <row r="103" spans="1:4" s="63" customFormat="1" ht="12.75">
      <c r="A103" s="50"/>
      <c r="B103" s="51"/>
      <c r="C103" s="50"/>
      <c r="D103" s="58"/>
    </row>
    <row r="104" spans="1:4" s="62" customFormat="1" ht="12.75">
      <c r="A104" s="55"/>
      <c r="B104" s="56"/>
      <c r="C104" s="50"/>
      <c r="D104" s="58"/>
    </row>
    <row r="105" spans="1:4" s="57" customFormat="1" ht="12.75">
      <c r="A105" s="55"/>
      <c r="B105" s="56"/>
      <c r="C105" s="55"/>
      <c r="D105" s="54"/>
    </row>
    <row r="106" spans="1:4" ht="12.75">
      <c r="A106" s="59"/>
      <c r="B106" s="60"/>
      <c r="C106" s="50"/>
      <c r="D106" s="52"/>
    </row>
    <row r="107" spans="1:4" ht="36.75" customHeight="1">
      <c r="A107" s="59"/>
      <c r="B107" s="60"/>
      <c r="C107" s="50"/>
      <c r="D107" s="52"/>
    </row>
    <row r="108" spans="1:4" ht="12.75">
      <c r="A108" s="59"/>
      <c r="B108" s="60"/>
      <c r="C108" s="50"/>
      <c r="D108" s="52"/>
    </row>
    <row r="109" spans="1:4" ht="12.75">
      <c r="A109" s="59"/>
      <c r="B109" s="60"/>
      <c r="C109" s="50"/>
      <c r="D109" s="52"/>
    </row>
    <row r="110" spans="1:4" ht="12.75">
      <c r="A110" s="59"/>
      <c r="B110" s="60"/>
      <c r="C110" s="50"/>
      <c r="D110" s="52"/>
    </row>
    <row r="111" spans="1:4" ht="12.75">
      <c r="A111" s="59"/>
      <c r="B111" s="60"/>
      <c r="C111" s="50"/>
      <c r="D111" s="52"/>
    </row>
    <row r="112" spans="1:4" ht="12.75">
      <c r="A112" s="59"/>
      <c r="B112" s="60"/>
      <c r="C112" s="50"/>
      <c r="D112" s="52"/>
    </row>
    <row r="113" spans="1:4" ht="12.75">
      <c r="A113" s="59"/>
      <c r="B113" s="60"/>
      <c r="C113" s="50"/>
      <c r="D113" s="52"/>
    </row>
    <row r="114" spans="1:4" ht="12.75">
      <c r="A114" s="59"/>
      <c r="B114" s="60"/>
      <c r="C114" s="50"/>
      <c r="D114" s="52"/>
    </row>
    <row r="115" spans="1:4" ht="12.75">
      <c r="A115" s="59"/>
      <c r="B115" s="60"/>
      <c r="C115" s="50"/>
      <c r="D115" s="52"/>
    </row>
    <row r="116" spans="1:4" ht="12.75">
      <c r="A116" s="59"/>
      <c r="B116" s="60"/>
      <c r="C116" s="50"/>
      <c r="D116" s="52"/>
    </row>
    <row r="117" spans="1:4" ht="12.75">
      <c r="A117" s="59"/>
      <c r="B117" s="60"/>
      <c r="C117" s="50"/>
      <c r="D117" s="52"/>
    </row>
    <row r="118" spans="1:4" ht="12.75">
      <c r="A118" s="59"/>
      <c r="B118" s="60"/>
      <c r="C118" s="50"/>
      <c r="D118" s="52"/>
    </row>
    <row r="119" spans="1:4" ht="12.75">
      <c r="A119" s="59"/>
      <c r="B119" s="60"/>
      <c r="C119" s="50"/>
      <c r="D119" s="52"/>
    </row>
    <row r="120" spans="1:4" ht="12.75">
      <c r="A120" s="59"/>
      <c r="B120" s="60"/>
      <c r="C120" s="50"/>
      <c r="D120" s="52"/>
    </row>
    <row r="121" spans="1:4" ht="12.75">
      <c r="A121" s="59"/>
      <c r="B121" s="60"/>
      <c r="C121" s="50"/>
      <c r="D121" s="52"/>
    </row>
    <row r="122" spans="1:4" ht="12.75">
      <c r="A122" s="59"/>
      <c r="B122" s="60"/>
      <c r="C122" s="50"/>
      <c r="D122" s="52"/>
    </row>
    <row r="123" spans="1:4" ht="12.75">
      <c r="A123" s="59"/>
      <c r="B123" s="60"/>
      <c r="C123" s="50"/>
      <c r="D123" s="52"/>
    </row>
    <row r="124" spans="1:4" ht="12.75">
      <c r="A124" s="59"/>
      <c r="B124" s="60"/>
      <c r="C124" s="50"/>
      <c r="D124" s="52"/>
    </row>
    <row r="125" spans="1:4" ht="12.75">
      <c r="A125" s="59"/>
      <c r="B125" s="60"/>
      <c r="C125" s="50"/>
      <c r="D125" s="52"/>
    </row>
    <row r="126" spans="1:4" ht="12.75">
      <c r="A126" s="59"/>
      <c r="B126" s="60"/>
      <c r="C126" s="50"/>
      <c r="D126" s="52"/>
    </row>
    <row r="127" spans="1:4" ht="12.75">
      <c r="A127" s="59"/>
      <c r="B127" s="60"/>
      <c r="C127" s="50"/>
      <c r="D127" s="52"/>
    </row>
    <row r="128" spans="1:4" ht="12.75">
      <c r="A128" s="59"/>
      <c r="B128" s="60"/>
      <c r="C128" s="50"/>
      <c r="D128" s="52"/>
    </row>
    <row r="129" spans="1:4" ht="12.75">
      <c r="A129" s="59"/>
      <c r="B129" s="60"/>
      <c r="C129" s="50"/>
      <c r="D129" s="52"/>
    </row>
    <row r="130" spans="1:4" ht="12.75">
      <c r="A130" s="59"/>
      <c r="B130" s="60"/>
      <c r="C130" s="50"/>
      <c r="D130" s="52"/>
    </row>
    <row r="131" spans="1:4" ht="12.75">
      <c r="A131" s="59"/>
      <c r="B131" s="60"/>
      <c r="C131" s="50"/>
      <c r="D131" s="52"/>
    </row>
    <row r="132" spans="1:4" ht="12.75">
      <c r="A132" s="59"/>
      <c r="B132" s="60"/>
      <c r="C132" s="50"/>
      <c r="D132" s="52"/>
    </row>
    <row r="133" spans="1:4" ht="12.75">
      <c r="A133" s="59"/>
      <c r="B133" s="60"/>
      <c r="C133" s="50"/>
      <c r="D133" s="52"/>
    </row>
    <row r="134" spans="1:4" ht="12.75">
      <c r="A134" s="59"/>
      <c r="B134" s="60"/>
      <c r="C134" s="50"/>
      <c r="D134" s="52"/>
    </row>
    <row r="135" spans="1:4" ht="12.75">
      <c r="A135" s="59"/>
      <c r="B135" s="60"/>
      <c r="C135" s="50"/>
      <c r="D135" s="52"/>
    </row>
    <row r="136" spans="1:4" ht="12.75">
      <c r="A136" s="59"/>
      <c r="B136" s="60"/>
      <c r="C136" s="50"/>
      <c r="D136" s="52"/>
    </row>
    <row r="137" spans="1:4" ht="12.75">
      <c r="A137" s="59"/>
      <c r="B137" s="60"/>
      <c r="C137" s="50"/>
      <c r="D137" s="52"/>
    </row>
    <row r="138" spans="1:4" ht="12.75">
      <c r="A138" s="59"/>
      <c r="B138" s="60"/>
      <c r="C138" s="50"/>
      <c r="D138" s="52"/>
    </row>
    <row r="139" spans="1:4" ht="12.75">
      <c r="A139" s="59"/>
      <c r="B139" s="60"/>
      <c r="C139" s="50"/>
      <c r="D139" s="52"/>
    </row>
    <row r="140" spans="1:4" ht="12.75">
      <c r="A140" s="59"/>
      <c r="B140" s="60"/>
      <c r="C140" s="50"/>
      <c r="D140" s="52"/>
    </row>
    <row r="141" spans="1:4" ht="12.75">
      <c r="A141" s="59"/>
      <c r="B141" s="60"/>
      <c r="C141" s="50"/>
      <c r="D141" s="52"/>
    </row>
    <row r="142" spans="1:4" ht="12.75">
      <c r="A142" s="59"/>
      <c r="B142" s="60"/>
      <c r="C142" s="50"/>
      <c r="D142" s="52"/>
    </row>
    <row r="143" spans="1:4" ht="12.75">
      <c r="A143" s="59"/>
      <c r="B143" s="60"/>
      <c r="C143" s="50"/>
      <c r="D143" s="52"/>
    </row>
    <row r="144" spans="1:4" ht="12.75">
      <c r="A144" s="59"/>
      <c r="B144" s="60"/>
      <c r="C144" s="50"/>
      <c r="D144" s="52"/>
    </row>
    <row r="145" spans="1:4" ht="12.75">
      <c r="A145" s="59"/>
      <c r="B145" s="60"/>
      <c r="C145" s="50"/>
      <c r="D145" s="52"/>
    </row>
    <row r="146" spans="1:4" ht="12.75">
      <c r="A146" s="59"/>
      <c r="B146" s="60"/>
      <c r="C146" s="50"/>
      <c r="D146" s="52"/>
    </row>
    <row r="147" spans="1:4" ht="12.75">
      <c r="A147" s="59"/>
      <c r="B147" s="60"/>
      <c r="C147" s="50"/>
      <c r="D147" s="52"/>
    </row>
    <row r="148" spans="1:4" ht="12.75">
      <c r="A148" s="59"/>
      <c r="B148" s="60"/>
      <c r="C148" s="50"/>
      <c r="D148" s="52"/>
    </row>
    <row r="149" spans="1:4" ht="12.75">
      <c r="A149" s="59"/>
      <c r="B149" s="60"/>
      <c r="C149" s="50"/>
      <c r="D149" s="52"/>
    </row>
    <row r="150" spans="1:4" ht="12.75">
      <c r="A150" s="59"/>
      <c r="B150" s="60"/>
      <c r="C150" s="50"/>
      <c r="D150" s="52"/>
    </row>
    <row r="151" spans="1:4" ht="12.75">
      <c r="A151" s="59"/>
      <c r="B151" s="60"/>
      <c r="C151" s="50"/>
      <c r="D151" s="52"/>
    </row>
    <row r="152" spans="1:4" ht="12.75">
      <c r="A152" s="59"/>
      <c r="B152" s="60"/>
      <c r="C152" s="50"/>
      <c r="D152" s="52"/>
    </row>
    <row r="153" spans="1:4" ht="12.75">
      <c r="A153" s="59"/>
      <c r="B153" s="60"/>
      <c r="C153" s="50"/>
      <c r="D153" s="52"/>
    </row>
    <row r="154" spans="1:4" ht="12.75">
      <c r="A154" s="59"/>
      <c r="B154" s="60"/>
      <c r="C154" s="50"/>
      <c r="D154" s="52"/>
    </row>
    <row r="155" spans="1:4" ht="12.75">
      <c r="A155" s="59"/>
      <c r="B155" s="60"/>
      <c r="C155" s="50"/>
      <c r="D155" s="52"/>
    </row>
    <row r="156" spans="1:4" ht="12.75">
      <c r="A156" s="59"/>
      <c r="B156" s="60"/>
      <c r="C156" s="50"/>
      <c r="D156" s="52"/>
    </row>
    <row r="157" spans="1:4" ht="12.75">
      <c r="A157" s="59"/>
      <c r="B157" s="60"/>
      <c r="C157" s="50"/>
      <c r="D157" s="52"/>
    </row>
    <row r="158" spans="1:4" ht="12.75">
      <c r="A158" s="59"/>
      <c r="B158" s="60"/>
      <c r="C158" s="50"/>
      <c r="D158" s="52"/>
    </row>
    <row r="159" spans="1:4" ht="12.75">
      <c r="A159" s="59"/>
      <c r="B159" s="60"/>
      <c r="C159" s="50"/>
      <c r="D159" s="52"/>
    </row>
    <row r="160" spans="1:4" ht="12.75">
      <c r="A160" s="59"/>
      <c r="B160" s="60"/>
      <c r="C160" s="50"/>
      <c r="D160" s="52"/>
    </row>
    <row r="161" spans="1:4" ht="12.75">
      <c r="A161" s="59"/>
      <c r="B161" s="60"/>
      <c r="C161" s="50"/>
      <c r="D161" s="52"/>
    </row>
    <row r="162" spans="1:4" ht="12.75">
      <c r="A162" s="59"/>
      <c r="B162" s="60"/>
      <c r="C162" s="50"/>
      <c r="D162" s="52"/>
    </row>
    <row r="163" spans="1:4" ht="12.75">
      <c r="A163" s="59"/>
      <c r="B163" s="60"/>
      <c r="C163" s="50"/>
      <c r="D163" s="52"/>
    </row>
    <row r="164" spans="1:4" ht="12.75">
      <c r="A164" s="59"/>
      <c r="B164" s="60"/>
      <c r="C164" s="50"/>
      <c r="D164" s="52"/>
    </row>
    <row r="165" spans="1:4" ht="12.75">
      <c r="A165" s="59"/>
      <c r="B165" s="60"/>
      <c r="C165" s="50"/>
      <c r="D165" s="52"/>
    </row>
    <row r="166" spans="1:4" ht="12.75">
      <c r="A166" s="59"/>
      <c r="B166" s="60"/>
      <c r="C166" s="50"/>
      <c r="D166" s="52"/>
    </row>
    <row r="167" spans="1:4" ht="12.75">
      <c r="A167" s="59"/>
      <c r="B167" s="60"/>
      <c r="C167" s="50"/>
      <c r="D167" s="52"/>
    </row>
    <row r="168" spans="1:4" ht="12.75">
      <c r="A168" s="59"/>
      <c r="B168" s="60"/>
      <c r="C168" s="50"/>
      <c r="D168" s="52"/>
    </row>
    <row r="169" spans="1:4" ht="12.75">
      <c r="A169" s="59"/>
      <c r="B169" s="60"/>
      <c r="C169" s="50"/>
      <c r="D169" s="52"/>
    </row>
    <row r="170" spans="1:4" ht="12.75">
      <c r="A170" s="59"/>
      <c r="B170" s="60"/>
      <c r="C170" s="50"/>
      <c r="D170" s="52"/>
    </row>
    <row r="171" spans="1:4" ht="12.75">
      <c r="A171" s="59"/>
      <c r="B171" s="60"/>
      <c r="C171" s="50"/>
      <c r="D171" s="52"/>
    </row>
    <row r="172" spans="1:4" ht="12.75">
      <c r="A172" s="59"/>
      <c r="B172" s="60"/>
      <c r="C172" s="50"/>
      <c r="D172" s="52"/>
    </row>
    <row r="173" spans="1:4" ht="12.75">
      <c r="A173" s="59"/>
      <c r="B173" s="60"/>
      <c r="C173" s="50"/>
      <c r="D173" s="52"/>
    </row>
    <row r="174" spans="1:4" ht="12.75">
      <c r="A174" s="59"/>
      <c r="B174" s="60"/>
      <c r="C174" s="50"/>
      <c r="D174" s="52"/>
    </row>
    <row r="175" spans="1:4" ht="12.75">
      <c r="A175" s="59"/>
      <c r="B175" s="60"/>
      <c r="C175" s="50"/>
      <c r="D175" s="52"/>
    </row>
    <row r="176" spans="1:4" ht="12.75">
      <c r="A176" s="59"/>
      <c r="B176" s="60"/>
      <c r="C176" s="50"/>
      <c r="D176" s="52"/>
    </row>
    <row r="177" spans="1:4" ht="12.75">
      <c r="A177" s="59"/>
      <c r="B177" s="60"/>
      <c r="C177" s="50"/>
      <c r="D177" s="52"/>
    </row>
    <row r="178" spans="1:4" ht="12.75">
      <c r="A178" s="59"/>
      <c r="B178" s="60"/>
      <c r="C178" s="50"/>
      <c r="D178" s="52"/>
    </row>
    <row r="179" spans="1:4" ht="12.75">
      <c r="A179" s="59"/>
      <c r="B179" s="60"/>
      <c r="C179" s="50"/>
      <c r="D179" s="52"/>
    </row>
    <row r="180" spans="1:4" ht="12.75">
      <c r="A180" s="59"/>
      <c r="B180" s="60"/>
      <c r="C180" s="50"/>
      <c r="D180" s="52"/>
    </row>
    <row r="181" spans="1:4" ht="12.75">
      <c r="A181" s="59"/>
      <c r="B181" s="60"/>
      <c r="C181" s="50"/>
      <c r="D181" s="52"/>
    </row>
    <row r="182" spans="1:4" ht="12.75">
      <c r="A182" s="59"/>
      <c r="B182" s="60"/>
      <c r="C182" s="50"/>
      <c r="D182" s="52"/>
    </row>
    <row r="183" spans="1:4" ht="12.75">
      <c r="A183" s="59"/>
      <c r="B183" s="60"/>
      <c r="C183" s="50"/>
      <c r="D183" s="52"/>
    </row>
    <row r="184" spans="1:4" ht="12.75">
      <c r="A184" s="59"/>
      <c r="B184" s="60"/>
      <c r="C184" s="50"/>
      <c r="D184" s="52"/>
    </row>
    <row r="185" spans="1:4" ht="12.75">
      <c r="A185" s="59"/>
      <c r="B185" s="60"/>
      <c r="C185" s="50"/>
      <c r="D185" s="52"/>
    </row>
    <row r="186" spans="1:4" ht="12.75">
      <c r="A186" s="59"/>
      <c r="B186" s="60"/>
      <c r="C186" s="50"/>
      <c r="D186" s="52"/>
    </row>
    <row r="187" spans="1:4" ht="12.75">
      <c r="A187" s="59"/>
      <c r="B187" s="60"/>
      <c r="C187" s="50"/>
      <c r="D187" s="52"/>
    </row>
    <row r="188" spans="1:4" ht="12.75">
      <c r="A188" s="59"/>
      <c r="B188" s="60"/>
      <c r="C188" s="50"/>
      <c r="D188" s="52"/>
    </row>
    <row r="189" spans="1:4" ht="12.75">
      <c r="A189" s="59"/>
      <c r="B189" s="60"/>
      <c r="C189" s="50"/>
      <c r="D189" s="52"/>
    </row>
    <row r="190" spans="1:4" ht="12.75">
      <c r="A190" s="59"/>
      <c r="B190" s="60"/>
      <c r="C190" s="50"/>
      <c r="D190" s="52"/>
    </row>
    <row r="191" spans="1:4" ht="12.75">
      <c r="A191" s="59"/>
      <c r="B191" s="60"/>
      <c r="C191" s="50"/>
      <c r="D191" s="52"/>
    </row>
    <row r="192" spans="1:4" ht="12.75">
      <c r="A192" s="59"/>
      <c r="B192" s="60"/>
      <c r="C192" s="50"/>
      <c r="D192" s="52"/>
    </row>
    <row r="193" spans="1:4" ht="12.75">
      <c r="A193" s="59"/>
      <c r="B193" s="60"/>
      <c r="C193" s="50"/>
      <c r="D193" s="52"/>
    </row>
    <row r="194" spans="1:4" ht="12.75">
      <c r="A194" s="59"/>
      <c r="B194" s="60"/>
      <c r="C194" s="50"/>
      <c r="D194" s="52"/>
    </row>
    <row r="195" spans="1:4" ht="12.75">
      <c r="A195" s="59"/>
      <c r="B195" s="60"/>
      <c r="C195" s="50"/>
      <c r="D195" s="52"/>
    </row>
    <row r="196" spans="1:4" ht="12.75">
      <c r="A196" s="59"/>
      <c r="B196" s="60"/>
      <c r="C196" s="50"/>
      <c r="D196" s="52"/>
    </row>
    <row r="197" spans="1:4" ht="12.75">
      <c r="A197" s="59"/>
      <c r="B197" s="60"/>
      <c r="C197" s="50"/>
      <c r="D197" s="52"/>
    </row>
    <row r="198" spans="1:4" ht="12.75">
      <c r="A198" s="59"/>
      <c r="B198" s="60"/>
      <c r="C198" s="50"/>
      <c r="D198" s="52"/>
    </row>
    <row r="199" spans="1:4" ht="12.75">
      <c r="A199" s="59"/>
      <c r="B199" s="60"/>
      <c r="C199" s="50"/>
      <c r="D199" s="52"/>
    </row>
    <row r="200" spans="1:4" ht="12.75">
      <c r="A200" s="59"/>
      <c r="B200" s="60"/>
      <c r="C200" s="50"/>
      <c r="D200" s="52"/>
    </row>
    <row r="201" spans="1:4" ht="12.75">
      <c r="A201" s="59"/>
      <c r="B201" s="60"/>
      <c r="C201" s="50"/>
      <c r="D201" s="52"/>
    </row>
    <row r="202" spans="1:4" ht="12.75">
      <c r="A202" s="59"/>
      <c r="B202" s="60"/>
      <c r="C202" s="50"/>
      <c r="D202" s="52"/>
    </row>
    <row r="203" spans="1:4" ht="12.75">
      <c r="A203" s="59"/>
      <c r="B203" s="60"/>
      <c r="C203" s="50"/>
      <c r="D203" s="52"/>
    </row>
    <row r="204" spans="1:4" ht="12.75">
      <c r="A204" s="59"/>
      <c r="B204" s="60"/>
      <c r="C204" s="50"/>
      <c r="D204" s="60"/>
    </row>
    <row r="205" spans="1:4" ht="12.75">
      <c r="A205" s="59"/>
      <c r="B205" s="60"/>
      <c r="C205" s="50"/>
      <c r="D205" s="60"/>
    </row>
    <row r="206" spans="1:4" ht="12.75">
      <c r="A206" s="59"/>
      <c r="B206" s="60"/>
      <c r="C206" s="50"/>
      <c r="D206" s="60"/>
    </row>
    <row r="207" spans="1:4" ht="12.75">
      <c r="A207" s="59"/>
      <c r="B207" s="60"/>
      <c r="C207" s="50"/>
      <c r="D207" s="60"/>
    </row>
    <row r="208" spans="1:4" ht="12.75">
      <c r="A208" s="59"/>
      <c r="B208" s="60"/>
      <c r="C208" s="50"/>
      <c r="D208" s="60"/>
    </row>
    <row r="209" spans="1:4" ht="12.75">
      <c r="A209" s="59"/>
      <c r="B209" s="60"/>
      <c r="C209" s="50"/>
      <c r="D209" s="60"/>
    </row>
    <row r="210" spans="1:4" ht="12.75">
      <c r="A210" s="59"/>
      <c r="B210" s="60"/>
      <c r="C210" s="50"/>
      <c r="D210" s="60"/>
    </row>
    <row r="211" spans="1:4" ht="12.75">
      <c r="A211" s="59"/>
      <c r="B211" s="60"/>
      <c r="C211" s="50"/>
      <c r="D211" s="60"/>
    </row>
    <row r="212" spans="1:4" ht="12.75">
      <c r="A212" s="59"/>
      <c r="B212" s="60"/>
      <c r="C212" s="50"/>
      <c r="D212" s="60"/>
    </row>
    <row r="213" spans="1:4" ht="12.75">
      <c r="A213" s="59"/>
      <c r="B213" s="60"/>
      <c r="C213" s="50"/>
      <c r="D213" s="60"/>
    </row>
    <row r="214" spans="1:4" ht="12.75">
      <c r="A214" s="59"/>
      <c r="B214" s="60"/>
      <c r="C214" s="50"/>
      <c r="D214" s="60"/>
    </row>
    <row r="215" spans="1:4" ht="12.75">
      <c r="A215" s="59"/>
      <c r="B215" s="60"/>
      <c r="C215" s="50"/>
      <c r="D215" s="60"/>
    </row>
    <row r="216" spans="1:4" ht="12.75">
      <c r="A216" s="59"/>
      <c r="B216" s="60"/>
      <c r="C216" s="50"/>
      <c r="D216" s="60"/>
    </row>
    <row r="217" spans="1:4" ht="12.75">
      <c r="A217" s="59"/>
      <c r="B217" s="60"/>
      <c r="C217" s="50"/>
      <c r="D217" s="60"/>
    </row>
    <row r="218" spans="1:4" ht="12.75">
      <c r="A218" s="59"/>
      <c r="B218" s="60"/>
      <c r="C218" s="50"/>
      <c r="D218" s="60"/>
    </row>
    <row r="219" spans="1:4" ht="12.75">
      <c r="A219" s="59"/>
      <c r="B219" s="60"/>
      <c r="C219" s="50"/>
      <c r="D219" s="60"/>
    </row>
    <row r="220" spans="1:4" ht="12.75">
      <c r="A220" s="59"/>
      <c r="B220" s="60"/>
      <c r="C220" s="50"/>
      <c r="D220" s="60"/>
    </row>
    <row r="221" spans="1:4" ht="12.75">
      <c r="A221" s="59"/>
      <c r="B221" s="60"/>
      <c r="C221" s="50"/>
      <c r="D221" s="60"/>
    </row>
    <row r="222" spans="1:4" ht="12.75">
      <c r="A222" s="59"/>
      <c r="B222" s="60"/>
      <c r="C222" s="50"/>
      <c r="D222" s="60"/>
    </row>
    <row r="223" spans="1:4" ht="12.75">
      <c r="A223" s="59"/>
      <c r="B223" s="60"/>
      <c r="C223" s="50"/>
      <c r="D223" s="60"/>
    </row>
    <row r="224" spans="1:4" ht="12.75">
      <c r="A224" s="59"/>
      <c r="B224" s="60"/>
      <c r="C224" s="50"/>
      <c r="D224" s="60"/>
    </row>
    <row r="225" spans="1:4" ht="12.75">
      <c r="A225" s="59"/>
      <c r="B225" s="60"/>
      <c r="C225" s="50"/>
      <c r="D225" s="60"/>
    </row>
    <row r="226" spans="1:4" ht="12.75">
      <c r="A226" s="59"/>
      <c r="B226" s="60"/>
      <c r="C226" s="50"/>
      <c r="D226" s="60"/>
    </row>
    <row r="227" spans="1:4" ht="12.75">
      <c r="A227" s="59"/>
      <c r="B227" s="60"/>
      <c r="C227" s="50"/>
      <c r="D227" s="60"/>
    </row>
    <row r="228" spans="1:4" ht="12.75">
      <c r="A228" s="59"/>
      <c r="B228" s="60"/>
      <c r="C228" s="50"/>
      <c r="D228" s="60"/>
    </row>
    <row r="229" spans="1:4" ht="12.75">
      <c r="A229" s="59"/>
      <c r="B229" s="60"/>
      <c r="C229" s="50"/>
      <c r="D229" s="60"/>
    </row>
    <row r="230" spans="1:4" ht="12.75">
      <c r="A230" s="59"/>
      <c r="B230" s="60"/>
      <c r="C230" s="50"/>
      <c r="D230" s="60"/>
    </row>
    <row r="231" spans="1:4" ht="12.75">
      <c r="A231" s="59"/>
      <c r="B231" s="60"/>
      <c r="C231" s="50"/>
      <c r="D231" s="60"/>
    </row>
    <row r="232" spans="1:4" ht="12.75">
      <c r="A232" s="59"/>
      <c r="B232" s="60"/>
      <c r="C232" s="50"/>
      <c r="D232" s="60"/>
    </row>
    <row r="233" spans="1:4" ht="12.75">
      <c r="A233" s="59"/>
      <c r="B233" s="60"/>
      <c r="C233" s="50"/>
      <c r="D233" s="60"/>
    </row>
    <row r="234" spans="1:4" ht="12.75">
      <c r="A234" s="59"/>
      <c r="B234" s="60"/>
      <c r="C234" s="50"/>
      <c r="D234" s="60"/>
    </row>
    <row r="235" spans="1:4" ht="12.75">
      <c r="A235" s="59"/>
      <c r="B235" s="60"/>
      <c r="C235" s="50"/>
      <c r="D235" s="60"/>
    </row>
    <row r="236" spans="1:4" ht="12.75">
      <c r="A236" s="59"/>
      <c r="B236" s="60"/>
      <c r="C236" s="50"/>
      <c r="D236" s="60"/>
    </row>
    <row r="237" spans="1:4" ht="12.75">
      <c r="A237" s="59"/>
      <c r="B237" s="60"/>
      <c r="C237" s="50"/>
      <c r="D237" s="60"/>
    </row>
    <row r="238" spans="1:4" ht="12.75">
      <c r="A238" s="59"/>
      <c r="B238" s="60"/>
      <c r="C238" s="50"/>
      <c r="D238" s="60"/>
    </row>
    <row r="239" spans="1:4" ht="12.75">
      <c r="A239" s="59"/>
      <c r="B239" s="60"/>
      <c r="C239" s="50"/>
      <c r="D239" s="60"/>
    </row>
    <row r="240" spans="1:4" ht="12.75">
      <c r="A240" s="59"/>
      <c r="B240" s="60"/>
      <c r="C240" s="50"/>
      <c r="D240" s="60"/>
    </row>
    <row r="241" spans="1:4" ht="12.75">
      <c r="A241" s="59"/>
      <c r="B241" s="60"/>
      <c r="C241" s="50"/>
      <c r="D241" s="60"/>
    </row>
    <row r="242" spans="1:4" ht="12.75">
      <c r="A242" s="59"/>
      <c r="B242" s="60"/>
      <c r="C242" s="50"/>
      <c r="D242" s="60"/>
    </row>
    <row r="243" spans="1:4" ht="12.75">
      <c r="A243" s="59"/>
      <c r="B243" s="60"/>
      <c r="C243" s="50"/>
      <c r="D243" s="60"/>
    </row>
    <row r="244" spans="1:4" ht="12.75">
      <c r="A244" s="59"/>
      <c r="B244" s="60"/>
      <c r="C244" s="50"/>
      <c r="D244" s="60"/>
    </row>
    <row r="245" spans="1:4" ht="12.75">
      <c r="A245" s="59"/>
      <c r="B245" s="60"/>
      <c r="C245" s="50"/>
      <c r="D245" s="60"/>
    </row>
    <row r="246" spans="1:4" ht="12.75">
      <c r="A246" s="59"/>
      <c r="B246" s="60"/>
      <c r="C246" s="50"/>
      <c r="D246" s="60"/>
    </row>
    <row r="247" spans="1:4" ht="12.75">
      <c r="A247" s="59"/>
      <c r="B247" s="60"/>
      <c r="C247" s="50"/>
      <c r="D247" s="60"/>
    </row>
    <row r="248" spans="1:4" ht="12.75">
      <c r="A248" s="59"/>
      <c r="B248" s="60"/>
      <c r="C248" s="50"/>
      <c r="D248" s="60"/>
    </row>
    <row r="249" spans="1:4" ht="12.75">
      <c r="A249" s="59"/>
      <c r="B249" s="60"/>
      <c r="C249" s="50"/>
      <c r="D249" s="60"/>
    </row>
    <row r="250" spans="1:4" ht="12.75">
      <c r="A250" s="59"/>
      <c r="B250" s="60"/>
      <c r="C250" s="50"/>
      <c r="D250" s="60"/>
    </row>
    <row r="251" spans="1:4" ht="12.75">
      <c r="A251" s="59"/>
      <c r="B251" s="60"/>
      <c r="C251" s="50"/>
      <c r="D251" s="60"/>
    </row>
    <row r="252" spans="1:4" ht="12.75">
      <c r="A252" s="59"/>
      <c r="B252" s="60"/>
      <c r="C252" s="50"/>
      <c r="D252" s="60"/>
    </row>
    <row r="253" spans="1:4" ht="12.75">
      <c r="A253" s="59"/>
      <c r="B253" s="60"/>
      <c r="C253" s="50"/>
      <c r="D253" s="60"/>
    </row>
    <row r="254" spans="1:4" ht="12.75">
      <c r="A254" s="59"/>
      <c r="B254" s="60"/>
      <c r="C254" s="50"/>
      <c r="D254" s="60"/>
    </row>
    <row r="255" spans="1:4" ht="12.75">
      <c r="A255" s="59"/>
      <c r="B255" s="60"/>
      <c r="C255" s="50"/>
      <c r="D255" s="60"/>
    </row>
    <row r="256" spans="1:4" ht="12.75">
      <c r="A256" s="59"/>
      <c r="B256" s="60"/>
      <c r="C256" s="50"/>
      <c r="D256" s="60"/>
    </row>
    <row r="257" spans="1:4" ht="12.75">
      <c r="A257" s="59"/>
      <c r="B257" s="60"/>
      <c r="C257" s="50"/>
      <c r="D257" s="60"/>
    </row>
    <row r="258" spans="1:4" ht="12.75">
      <c r="A258" s="59"/>
      <c r="B258" s="60"/>
      <c r="C258" s="50"/>
      <c r="D258" s="60"/>
    </row>
    <row r="259" spans="1:4" ht="12.75">
      <c r="A259" s="59"/>
      <c r="B259" s="60"/>
      <c r="C259" s="50"/>
      <c r="D259" s="60"/>
    </row>
    <row r="260" spans="1:4" ht="12.75">
      <c r="A260" s="59"/>
      <c r="B260" s="60"/>
      <c r="C260" s="50"/>
      <c r="D260" s="60"/>
    </row>
    <row r="261" spans="1:4" ht="12.75">
      <c r="A261" s="59"/>
      <c r="B261" s="60"/>
      <c r="C261" s="50"/>
      <c r="D261" s="60"/>
    </row>
    <row r="262" spans="1:4" ht="12.75">
      <c r="A262" s="59"/>
      <c r="B262" s="60"/>
      <c r="C262" s="50"/>
      <c r="D262" s="60"/>
    </row>
    <row r="263" spans="1:4" ht="12.75">
      <c r="A263" s="59"/>
      <c r="B263" s="60"/>
      <c r="C263" s="50"/>
      <c r="D263" s="60"/>
    </row>
    <row r="264" spans="1:4" ht="12.75">
      <c r="A264" s="59"/>
      <c r="B264" s="60"/>
      <c r="C264" s="50"/>
      <c r="D264" s="60"/>
    </row>
    <row r="265" spans="1:4" ht="12.75">
      <c r="A265" s="59"/>
      <c r="B265" s="60"/>
      <c r="C265" s="50"/>
      <c r="D265" s="60"/>
    </row>
    <row r="266" spans="1:4" ht="12.75">
      <c r="A266" s="59"/>
      <c r="B266" s="60"/>
      <c r="C266" s="50"/>
      <c r="D266" s="60"/>
    </row>
    <row r="267" spans="1:4" ht="12.75">
      <c r="A267" s="59"/>
      <c r="B267" s="60"/>
      <c r="C267" s="50"/>
      <c r="D267" s="60"/>
    </row>
    <row r="268" spans="1:4" ht="12.75">
      <c r="A268" s="59"/>
      <c r="B268" s="60"/>
      <c r="C268" s="50"/>
      <c r="D268" s="60"/>
    </row>
    <row r="269" spans="1:4" ht="12.75">
      <c r="A269" s="59"/>
      <c r="B269" s="60"/>
      <c r="C269" s="50"/>
      <c r="D269" s="60"/>
    </row>
    <row r="270" spans="1:4" ht="12.75">
      <c r="A270" s="59"/>
      <c r="B270" s="60"/>
      <c r="C270" s="50"/>
      <c r="D270" s="60"/>
    </row>
    <row r="271" spans="1:4" ht="12.75">
      <c r="A271" s="59"/>
      <c r="B271" s="60"/>
      <c r="C271" s="50"/>
      <c r="D271" s="60"/>
    </row>
    <row r="272" spans="1:4" ht="12.75">
      <c r="A272" s="59"/>
      <c r="B272" s="60"/>
      <c r="C272" s="50"/>
      <c r="D272" s="60"/>
    </row>
    <row r="273" spans="1:4" ht="12.75">
      <c r="A273" s="59"/>
      <c r="B273" s="60"/>
      <c r="C273" s="50"/>
      <c r="D273" s="60"/>
    </row>
    <row r="274" spans="1:4" ht="12.75">
      <c r="A274" s="59"/>
      <c r="B274" s="60"/>
      <c r="C274" s="50"/>
      <c r="D274" s="60"/>
    </row>
    <row r="275" spans="1:4" ht="12.75">
      <c r="A275" s="59"/>
      <c r="B275" s="60"/>
      <c r="C275" s="50"/>
      <c r="D275" s="60"/>
    </row>
    <row r="276" spans="1:4" ht="12.75">
      <c r="A276" s="59"/>
      <c r="B276" s="60"/>
      <c r="C276" s="50"/>
      <c r="D276" s="60"/>
    </row>
    <row r="277" spans="1:4" ht="12.75">
      <c r="A277" s="59"/>
      <c r="B277" s="60"/>
      <c r="C277" s="50"/>
      <c r="D277" s="60"/>
    </row>
    <row r="278" spans="1:4" ht="12.75">
      <c r="A278" s="59"/>
      <c r="B278" s="60"/>
      <c r="C278" s="50"/>
      <c r="D278" s="60"/>
    </row>
    <row r="279" spans="1:4" ht="12.75">
      <c r="A279" s="59"/>
      <c r="B279" s="60"/>
      <c r="C279" s="50"/>
      <c r="D279" s="60"/>
    </row>
    <row r="280" spans="1:4" ht="12.75">
      <c r="A280" s="59"/>
      <c r="B280" s="60"/>
      <c r="C280" s="50"/>
      <c r="D280" s="60"/>
    </row>
    <row r="281" spans="1:4" ht="12.75">
      <c r="A281" s="59"/>
      <c r="B281" s="60"/>
      <c r="C281" s="50"/>
      <c r="D281" s="60"/>
    </row>
    <row r="282" spans="1:4" ht="12.75">
      <c r="A282" s="59"/>
      <c r="B282" s="60"/>
      <c r="C282" s="50"/>
      <c r="D282" s="60"/>
    </row>
    <row r="283" spans="1:4" ht="12.75">
      <c r="A283" s="59"/>
      <c r="B283" s="60"/>
      <c r="C283" s="50"/>
      <c r="D283" s="60"/>
    </row>
    <row r="284" spans="1:4" ht="12.75">
      <c r="A284" s="59"/>
      <c r="B284" s="60"/>
      <c r="C284" s="50"/>
      <c r="D284" s="60"/>
    </row>
    <row r="285" spans="1:4" ht="12.75">
      <c r="A285" s="59"/>
      <c r="B285" s="60"/>
      <c r="C285" s="59"/>
      <c r="D285" s="60"/>
    </row>
    <row r="286" spans="1:4" ht="12.75">
      <c r="A286" s="59"/>
      <c r="B286" s="60"/>
      <c r="C286" s="59"/>
      <c r="D286" s="60"/>
    </row>
    <row r="287" spans="1:4" ht="12.75">
      <c r="A287" s="59"/>
      <c r="B287" s="60"/>
      <c r="C287" s="59"/>
      <c r="D287" s="60"/>
    </row>
    <row r="288" spans="1:4" ht="12.75">
      <c r="A288" s="59"/>
      <c r="B288" s="60"/>
      <c r="C288" s="59"/>
      <c r="D288" s="60"/>
    </row>
    <row r="289" spans="1:4" ht="12.75">
      <c r="A289" s="59"/>
      <c r="B289" s="60"/>
      <c r="C289" s="59"/>
      <c r="D289" s="60"/>
    </row>
    <row r="290" spans="1:4" ht="12.75">
      <c r="A290" s="59"/>
      <c r="B290" s="60"/>
      <c r="C290" s="59"/>
      <c r="D290" s="60"/>
    </row>
    <row r="291" spans="1:4" ht="12.75">
      <c r="A291" s="59"/>
      <c r="B291" s="60"/>
      <c r="C291" s="59"/>
      <c r="D291" s="60"/>
    </row>
    <row r="292" spans="1:4" ht="12.75">
      <c r="A292" s="59"/>
      <c r="B292" s="60"/>
      <c r="C292" s="59"/>
      <c r="D292" s="60"/>
    </row>
    <row r="293" spans="1:4" ht="12.75">
      <c r="A293" s="59"/>
      <c r="B293" s="60"/>
      <c r="C293" s="59"/>
      <c r="D293" s="60"/>
    </row>
    <row r="294" spans="1:4" ht="12.75">
      <c r="A294" s="59"/>
      <c r="B294" s="60"/>
      <c r="C294" s="59"/>
      <c r="D294" s="60"/>
    </row>
    <row r="295" spans="1:4" ht="12.75">
      <c r="A295" s="59"/>
      <c r="B295" s="60"/>
      <c r="C295" s="59"/>
      <c r="D295" s="60"/>
    </row>
    <row r="296" spans="1:4" ht="12.75">
      <c r="A296" s="59"/>
      <c r="B296" s="60"/>
      <c r="C296" s="59"/>
      <c r="D296" s="60"/>
    </row>
    <row r="297" spans="1:4" ht="12.75">
      <c r="A297" s="59"/>
      <c r="B297" s="60"/>
      <c r="C297" s="59"/>
      <c r="D297" s="60"/>
    </row>
    <row r="298" spans="1:4" ht="12.75">
      <c r="A298" s="59"/>
      <c r="B298" s="60"/>
      <c r="C298" s="59"/>
      <c r="D298" s="60"/>
    </row>
    <row r="299" spans="1:4" ht="12.75">
      <c r="A299" s="59"/>
      <c r="B299" s="60"/>
      <c r="C299" s="59"/>
      <c r="D299" s="60"/>
    </row>
    <row r="300" spans="1:4" ht="12.75">
      <c r="A300" s="59"/>
      <c r="B300" s="60"/>
      <c r="C300" s="59"/>
      <c r="D300" s="60"/>
    </row>
    <row r="301" spans="1:4" ht="12.75">
      <c r="A301" s="59"/>
      <c r="B301" s="60"/>
      <c r="C301" s="59"/>
      <c r="D301" s="60"/>
    </row>
    <row r="302" spans="1:4" ht="12.75">
      <c r="A302" s="59"/>
      <c r="B302" s="60"/>
      <c r="C302" s="59"/>
      <c r="D302" s="60"/>
    </row>
    <row r="303" spans="1:4" ht="12.75">
      <c r="A303" s="59"/>
      <c r="B303" s="60"/>
      <c r="C303" s="59"/>
      <c r="D303" s="60"/>
    </row>
    <row r="304" spans="1:4" ht="12.75">
      <c r="A304" s="59"/>
      <c r="B304" s="60"/>
      <c r="C304" s="59"/>
      <c r="D304" s="60"/>
    </row>
    <row r="305" spans="1:4" ht="12.75">
      <c r="A305" s="59"/>
      <c r="B305" s="60"/>
      <c r="C305" s="59"/>
      <c r="D305" s="60"/>
    </row>
    <row r="306" spans="1:4" ht="12.75">
      <c r="A306" s="59"/>
      <c r="B306" s="60"/>
      <c r="C306" s="59"/>
      <c r="D306" s="60"/>
    </row>
    <row r="307" spans="1:4" ht="12.75">
      <c r="A307" s="59"/>
      <c r="B307" s="60"/>
      <c r="C307" s="59"/>
      <c r="D307" s="60"/>
    </row>
    <row r="308" spans="1:4" ht="12.75">
      <c r="A308" s="59"/>
      <c r="B308" s="60"/>
      <c r="C308" s="59"/>
      <c r="D308" s="60"/>
    </row>
    <row r="309" spans="1:4" ht="12.75">
      <c r="A309" s="59"/>
      <c r="B309" s="60"/>
      <c r="C309" s="59"/>
      <c r="D309" s="60"/>
    </row>
    <row r="310" spans="1:4" ht="12.75">
      <c r="A310" s="59"/>
      <c r="B310" s="60"/>
      <c r="C310" s="59"/>
      <c r="D310" s="60"/>
    </row>
    <row r="311" spans="1:4" ht="12.75">
      <c r="A311" s="59"/>
      <c r="B311" s="60"/>
      <c r="C311" s="59"/>
      <c r="D311" s="60"/>
    </row>
    <row r="312" spans="1:4" ht="12.75">
      <c r="A312" s="59"/>
      <c r="B312" s="60"/>
      <c r="C312" s="59"/>
      <c r="D312" s="60"/>
    </row>
    <row r="313" spans="1:4" ht="12.75">
      <c r="A313" s="59"/>
      <c r="B313" s="60"/>
      <c r="C313" s="59"/>
      <c r="D313" s="60"/>
    </row>
    <row r="314" spans="1:4" ht="12.75">
      <c r="A314" s="59"/>
      <c r="B314" s="60"/>
      <c r="C314" s="59"/>
      <c r="D314" s="60"/>
    </row>
    <row r="315" spans="1:4" ht="12.75">
      <c r="A315" s="59"/>
      <c r="B315" s="60"/>
      <c r="C315" s="59"/>
      <c r="D315" s="60"/>
    </row>
    <row r="316" spans="1:4" ht="12.75">
      <c r="A316" s="59"/>
      <c r="B316" s="60"/>
      <c r="C316" s="59"/>
      <c r="D316" s="60"/>
    </row>
    <row r="317" spans="1:4" ht="12.75">
      <c r="A317" s="59"/>
      <c r="B317" s="60"/>
      <c r="C317" s="59"/>
      <c r="D317" s="60"/>
    </row>
    <row r="318" spans="1:4" ht="12.75">
      <c r="A318" s="59"/>
      <c r="B318" s="60"/>
      <c r="C318" s="59"/>
      <c r="D318" s="60"/>
    </row>
    <row r="319" spans="1:4" ht="12.75">
      <c r="A319" s="59"/>
      <c r="B319" s="60"/>
      <c r="C319" s="59"/>
      <c r="D319" s="60"/>
    </row>
    <row r="320" spans="1:4" ht="12.75">
      <c r="A320" s="59"/>
      <c r="B320" s="60"/>
      <c r="C320" s="59"/>
      <c r="D320" s="60"/>
    </row>
    <row r="321" spans="1:4" ht="12.75">
      <c r="A321" s="59"/>
      <c r="B321" s="60"/>
      <c r="C321" s="59"/>
      <c r="D321" s="60"/>
    </row>
    <row r="322" spans="1:4" ht="12.75">
      <c r="A322" s="59"/>
      <c r="B322" s="60"/>
      <c r="C322" s="59"/>
      <c r="D322" s="60"/>
    </row>
    <row r="323" spans="1:4" ht="12.75">
      <c r="A323" s="59"/>
      <c r="B323" s="60"/>
      <c r="C323" s="59"/>
      <c r="D323" s="60"/>
    </row>
    <row r="324" spans="1:4" ht="12.75">
      <c r="A324" s="59"/>
      <c r="B324" s="60"/>
      <c r="C324" s="59"/>
      <c r="D324" s="60"/>
    </row>
    <row r="325" spans="1:4" ht="12.75">
      <c r="A325" s="59"/>
      <c r="B325" s="60"/>
      <c r="C325" s="59"/>
      <c r="D325" s="60"/>
    </row>
    <row r="326" spans="1:4" ht="12.75">
      <c r="A326" s="59"/>
      <c r="B326" s="60"/>
      <c r="C326" s="59"/>
      <c r="D326" s="60"/>
    </row>
    <row r="327" spans="1:4" ht="12.75">
      <c r="A327" s="59"/>
      <c r="B327" s="60"/>
      <c r="C327" s="59"/>
      <c r="D327" s="60"/>
    </row>
    <row r="328" spans="1:4" ht="12.75">
      <c r="A328" s="59"/>
      <c r="B328" s="60"/>
      <c r="C328" s="59"/>
      <c r="D328" s="60"/>
    </row>
    <row r="329" spans="1:4" ht="12.75">
      <c r="A329" s="59"/>
      <c r="B329" s="60"/>
      <c r="C329" s="59"/>
      <c r="D329" s="60"/>
    </row>
    <row r="330" spans="1:4" ht="12.75">
      <c r="A330" s="59"/>
      <c r="B330" s="60"/>
      <c r="C330" s="59"/>
      <c r="D330" s="60"/>
    </row>
    <row r="331" spans="1:4" ht="12.75">
      <c r="A331" s="59"/>
      <c r="B331" s="60"/>
      <c r="C331" s="59"/>
      <c r="D331" s="60"/>
    </row>
    <row r="332" spans="1:4" ht="12.75">
      <c r="A332" s="59"/>
      <c r="B332" s="60"/>
      <c r="C332" s="59"/>
      <c r="D332" s="60"/>
    </row>
    <row r="333" spans="1:4" ht="12.75">
      <c r="A333" s="59"/>
      <c r="B333" s="60"/>
      <c r="C333" s="59"/>
      <c r="D333" s="60"/>
    </row>
    <row r="334" spans="1:4" ht="12.75">
      <c r="A334" s="59"/>
      <c r="B334" s="60"/>
      <c r="C334" s="59"/>
      <c r="D334" s="60"/>
    </row>
    <row r="335" spans="1:4" ht="12.75">
      <c r="A335" s="59"/>
      <c r="B335" s="60"/>
      <c r="C335" s="59"/>
      <c r="D335" s="60"/>
    </row>
    <row r="336" spans="1:4" ht="12.75">
      <c r="A336" s="59"/>
      <c r="B336" s="60"/>
      <c r="C336" s="59"/>
      <c r="D336" s="60"/>
    </row>
    <row r="337" spans="1:4" ht="12.75">
      <c r="A337" s="59"/>
      <c r="B337" s="60"/>
      <c r="C337" s="59"/>
      <c r="D337" s="60"/>
    </row>
    <row r="338" spans="1:4" ht="12.75">
      <c r="A338" s="59"/>
      <c r="B338" s="60"/>
      <c r="C338" s="59"/>
      <c r="D338" s="60"/>
    </row>
    <row r="339" spans="1:4" ht="12.75">
      <c r="A339" s="59"/>
      <c r="B339" s="60"/>
      <c r="C339" s="59"/>
      <c r="D339" s="60"/>
    </row>
    <row r="340" spans="1:4" ht="12.75">
      <c r="A340" s="59"/>
      <c r="B340" s="60"/>
      <c r="C340" s="59"/>
      <c r="D340" s="60"/>
    </row>
    <row r="341" spans="1:4" ht="12.75">
      <c r="A341" s="59"/>
      <c r="B341" s="60"/>
      <c r="C341" s="59"/>
      <c r="D341" s="60"/>
    </row>
    <row r="342" spans="1:4" ht="12.75">
      <c r="A342" s="59"/>
      <c r="B342" s="60"/>
      <c r="C342" s="59"/>
      <c r="D342" s="60"/>
    </row>
    <row r="343" spans="1:4" ht="12.75">
      <c r="A343" s="59"/>
      <c r="B343" s="60"/>
      <c r="C343" s="59"/>
      <c r="D343" s="60"/>
    </row>
    <row r="344" spans="1:4" ht="12.75">
      <c r="A344" s="59"/>
      <c r="B344" s="60"/>
      <c r="C344" s="59"/>
      <c r="D344" s="60"/>
    </row>
    <row r="345" spans="1:4" ht="12.75">
      <c r="A345" s="59"/>
      <c r="B345" s="60"/>
      <c r="C345" s="59"/>
      <c r="D345" s="60"/>
    </row>
    <row r="346" spans="1:4" ht="12.75">
      <c r="A346" s="59"/>
      <c r="B346" s="60"/>
      <c r="C346" s="59"/>
      <c r="D346" s="60"/>
    </row>
    <row r="347" spans="1:4" ht="12.75">
      <c r="A347" s="59"/>
      <c r="B347" s="60"/>
      <c r="C347" s="59"/>
      <c r="D347" s="60"/>
    </row>
    <row r="348" spans="1:4" ht="12.75">
      <c r="A348" s="59"/>
      <c r="B348" s="60"/>
      <c r="C348" s="59"/>
      <c r="D348" s="60"/>
    </row>
    <row r="349" spans="1:4" ht="12.75">
      <c r="A349" s="59"/>
      <c r="B349" s="60"/>
      <c r="C349" s="59"/>
      <c r="D349" s="60"/>
    </row>
    <row r="350" spans="1:4" ht="12.75">
      <c r="A350" s="59"/>
      <c r="B350" s="60"/>
      <c r="C350" s="59"/>
      <c r="D350" s="60"/>
    </row>
    <row r="351" spans="1:4" ht="12.75">
      <c r="A351" s="59"/>
      <c r="B351" s="60"/>
      <c r="C351" s="59"/>
      <c r="D351" s="60"/>
    </row>
    <row r="352" spans="1:4" ht="12.75">
      <c r="A352" s="59"/>
      <c r="B352" s="60"/>
      <c r="C352" s="59"/>
      <c r="D352" s="60"/>
    </row>
    <row r="353" spans="1:4" ht="12.75">
      <c r="A353" s="59"/>
      <c r="B353" s="60"/>
      <c r="C353" s="59"/>
      <c r="D353" s="60"/>
    </row>
    <row r="354" spans="1:4" ht="12.75">
      <c r="A354" s="59"/>
      <c r="B354" s="60"/>
      <c r="C354" s="59"/>
      <c r="D354" s="60"/>
    </row>
    <row r="355" spans="1:4" ht="12.75">
      <c r="A355" s="59"/>
      <c r="B355" s="60"/>
      <c r="C355" s="59"/>
      <c r="D355" s="60"/>
    </row>
    <row r="356" spans="1:4" ht="12.75">
      <c r="A356" s="59"/>
      <c r="B356" s="60"/>
      <c r="C356" s="59"/>
      <c r="D356" s="60"/>
    </row>
    <row r="357" spans="1:4" ht="12.75">
      <c r="A357" s="59"/>
      <c r="B357" s="60"/>
      <c r="C357" s="59"/>
      <c r="D357" s="60"/>
    </row>
    <row r="358" spans="1:4" ht="12.75">
      <c r="A358" s="59"/>
      <c r="B358" s="60"/>
      <c r="C358" s="59"/>
      <c r="D358" s="60"/>
    </row>
    <row r="359" spans="1:4" ht="12.75">
      <c r="A359" s="59"/>
      <c r="B359" s="60"/>
      <c r="C359" s="59"/>
      <c r="D359" s="60"/>
    </row>
    <row r="360" spans="1:4" ht="12.75">
      <c r="A360" s="59"/>
      <c r="B360" s="60"/>
      <c r="C360" s="59"/>
      <c r="D360" s="60"/>
    </row>
    <row r="361" spans="1:4" ht="12.75">
      <c r="A361" s="59"/>
      <c r="B361" s="60"/>
      <c r="C361" s="59"/>
      <c r="D361" s="60"/>
    </row>
    <row r="362" spans="1:4" ht="12.75">
      <c r="A362" s="59"/>
      <c r="B362" s="60"/>
      <c r="C362" s="59"/>
      <c r="D362" s="60"/>
    </row>
    <row r="363" spans="1:4" ht="12.75">
      <c r="A363" s="59"/>
      <c r="B363" s="60"/>
      <c r="C363" s="59"/>
      <c r="D363" s="60"/>
    </row>
    <row r="364" spans="1:4" ht="12.75">
      <c r="A364" s="59"/>
      <c r="B364" s="60"/>
      <c r="C364" s="59"/>
      <c r="D364" s="60"/>
    </row>
    <row r="365" spans="1:4" ht="12.75">
      <c r="A365" s="59"/>
      <c r="B365" s="60"/>
      <c r="C365" s="59"/>
      <c r="D365" s="60"/>
    </row>
    <row r="366" spans="1:4" ht="12.75">
      <c r="A366" s="59"/>
      <c r="B366" s="60"/>
      <c r="C366" s="59"/>
      <c r="D366" s="60"/>
    </row>
    <row r="367" spans="1:4" ht="12.75">
      <c r="A367" s="59"/>
      <c r="B367" s="60"/>
      <c r="C367" s="59"/>
      <c r="D367" s="60"/>
    </row>
    <row r="368" spans="1:4" ht="12.75">
      <c r="A368" s="59"/>
      <c r="B368" s="60"/>
      <c r="C368" s="59"/>
      <c r="D368" s="60"/>
    </row>
    <row r="369" spans="1:4" ht="12.75">
      <c r="A369" s="59"/>
      <c r="B369" s="60"/>
      <c r="C369" s="59"/>
      <c r="D369" s="60"/>
    </row>
    <row r="370" spans="1:4" ht="12.75">
      <c r="A370" s="59"/>
      <c r="B370" s="60"/>
      <c r="C370" s="59"/>
      <c r="D370" s="60"/>
    </row>
    <row r="371" spans="1:4" ht="12.75">
      <c r="A371" s="59"/>
      <c r="B371" s="60"/>
      <c r="C371" s="59"/>
      <c r="D371" s="60"/>
    </row>
    <row r="372" spans="1:4" ht="12.75">
      <c r="A372" s="59"/>
      <c r="B372" s="60"/>
      <c r="C372" s="59"/>
      <c r="D372" s="60"/>
    </row>
    <row r="373" spans="1:4" ht="12.75">
      <c r="A373" s="59"/>
      <c r="B373" s="60"/>
      <c r="C373" s="59"/>
      <c r="D373" s="60"/>
    </row>
    <row r="374" spans="1:4" ht="12.75">
      <c r="A374" s="59"/>
      <c r="B374" s="60"/>
      <c r="C374" s="59"/>
      <c r="D374" s="60"/>
    </row>
    <row r="375" spans="1:4" ht="12.75">
      <c r="A375" s="59"/>
      <c r="B375" s="60"/>
      <c r="C375" s="59"/>
      <c r="D375" s="60"/>
    </row>
    <row r="376" spans="1:4" ht="12.75">
      <c r="A376" s="59"/>
      <c r="B376" s="60"/>
      <c r="C376" s="59"/>
      <c r="D376" s="60"/>
    </row>
    <row r="377" spans="1:4" ht="12.75">
      <c r="A377" s="59"/>
      <c r="B377" s="60"/>
      <c r="C377" s="59"/>
      <c r="D377" s="60"/>
    </row>
    <row r="378" spans="1:4" ht="12.75">
      <c r="A378" s="59"/>
      <c r="B378" s="60"/>
      <c r="C378" s="59"/>
      <c r="D378" s="60"/>
    </row>
    <row r="379" spans="1:4" ht="12.75">
      <c r="A379" s="59"/>
      <c r="B379" s="60"/>
      <c r="C379" s="59"/>
      <c r="D379" s="60"/>
    </row>
    <row r="380" spans="1:4" ht="12.75">
      <c r="A380" s="59"/>
      <c r="B380" s="60"/>
      <c r="C380" s="59"/>
      <c r="D380" s="60"/>
    </row>
    <row r="381" spans="1:4" ht="12.75">
      <c r="A381" s="59"/>
      <c r="B381" s="60"/>
      <c r="C381" s="59"/>
      <c r="D381" s="60"/>
    </row>
    <row r="382" spans="1:4" ht="12.75">
      <c r="A382" s="59"/>
      <c r="B382" s="60"/>
      <c r="C382" s="59"/>
      <c r="D382" s="60"/>
    </row>
    <row r="383" spans="1:4" ht="12.75">
      <c r="A383" s="59"/>
      <c r="B383" s="60"/>
      <c r="C383" s="59"/>
      <c r="D383" s="60"/>
    </row>
    <row r="384" spans="1:4" ht="12.75">
      <c r="A384" s="59"/>
      <c r="B384" s="60"/>
      <c r="C384" s="59"/>
      <c r="D384" s="60"/>
    </row>
    <row r="385" spans="1:4" ht="12.75">
      <c r="A385" s="59"/>
      <c r="B385" s="60"/>
      <c r="C385" s="59"/>
      <c r="D385" s="60"/>
    </row>
    <row r="386" spans="1:4" ht="12.75">
      <c r="A386" s="59"/>
      <c r="B386" s="60"/>
      <c r="C386" s="59"/>
      <c r="D386" s="60"/>
    </row>
    <row r="387" spans="1:4" ht="12.75">
      <c r="A387" s="59"/>
      <c r="B387" s="60"/>
      <c r="C387" s="59"/>
      <c r="D387" s="60"/>
    </row>
    <row r="388" spans="1:4" ht="12.75">
      <c r="A388" s="59"/>
      <c r="B388" s="60"/>
      <c r="C388" s="59"/>
      <c r="D388" s="60"/>
    </row>
    <row r="389" spans="1:4" ht="12.75">
      <c r="A389" s="59"/>
      <c r="B389" s="60"/>
      <c r="C389" s="59"/>
      <c r="D389" s="60"/>
    </row>
    <row r="390" spans="1:4" ht="12.75">
      <c r="A390" s="59"/>
      <c r="B390" s="60"/>
      <c r="C390" s="59"/>
      <c r="D390" s="60"/>
    </row>
    <row r="391" spans="1:4" ht="12.75">
      <c r="A391" s="59"/>
      <c r="B391" s="60"/>
      <c r="C391" s="59"/>
      <c r="D391" s="60"/>
    </row>
    <row r="392" spans="1:4" ht="12.75">
      <c r="A392" s="59"/>
      <c r="B392" s="60"/>
      <c r="C392" s="59"/>
      <c r="D392" s="60"/>
    </row>
    <row r="393" spans="1:4" ht="12.75">
      <c r="A393" s="59"/>
      <c r="B393" s="60"/>
      <c r="C393" s="59"/>
      <c r="D393" s="60"/>
    </row>
    <row r="394" spans="1:4" ht="12.75">
      <c r="A394" s="59"/>
      <c r="B394" s="60"/>
      <c r="C394" s="59"/>
      <c r="D394" s="60"/>
    </row>
    <row r="395" spans="1:4" ht="12.75">
      <c r="A395" s="59"/>
      <c r="B395" s="60"/>
      <c r="C395" s="59"/>
      <c r="D395" s="60"/>
    </row>
    <row r="396" spans="1:4" ht="12.75">
      <c r="A396" s="59"/>
      <c r="B396" s="60"/>
      <c r="C396" s="59"/>
      <c r="D396" s="60"/>
    </row>
    <row r="397" spans="1:4" ht="12.75">
      <c r="A397" s="59"/>
      <c r="B397" s="60"/>
      <c r="C397" s="59"/>
      <c r="D397" s="60"/>
    </row>
    <row r="398" spans="1:4" ht="12.75">
      <c r="A398" s="59"/>
      <c r="B398" s="60"/>
      <c r="C398" s="59"/>
      <c r="D398" s="60"/>
    </row>
    <row r="399" spans="1:4" ht="12.75">
      <c r="A399" s="59"/>
      <c r="B399" s="60"/>
      <c r="C399" s="59"/>
      <c r="D399" s="60"/>
    </row>
    <row r="400" spans="1:4" ht="12.75">
      <c r="A400" s="59"/>
      <c r="B400" s="60"/>
      <c r="C400" s="59"/>
      <c r="D400" s="60"/>
    </row>
    <row r="401" spans="1:4" ht="12.75">
      <c r="A401" s="59"/>
      <c r="B401" s="60"/>
      <c r="C401" s="59"/>
      <c r="D401" s="60"/>
    </row>
    <row r="402" spans="1:4" ht="12.75">
      <c r="A402" s="59"/>
      <c r="B402" s="60"/>
      <c r="C402" s="59"/>
      <c r="D402" s="60"/>
    </row>
    <row r="403" spans="1:4" ht="12.75">
      <c r="A403" s="59"/>
      <c r="B403" s="60"/>
      <c r="C403" s="59"/>
      <c r="D403" s="60"/>
    </row>
    <row r="404" spans="1:4" ht="12.75">
      <c r="A404" s="59"/>
      <c r="B404" s="60"/>
      <c r="C404" s="59"/>
      <c r="D404" s="60"/>
    </row>
    <row r="405" spans="1:4" ht="12.75">
      <c r="A405" s="59"/>
      <c r="B405" s="60"/>
      <c r="C405" s="59"/>
      <c r="D405" s="60"/>
    </row>
    <row r="406" spans="1:4" ht="12.75">
      <c r="A406" s="59"/>
      <c r="B406" s="60"/>
      <c r="C406" s="59"/>
      <c r="D406" s="60"/>
    </row>
    <row r="407" spans="1:4" ht="12.75">
      <c r="A407" s="59"/>
      <c r="B407" s="60"/>
      <c r="C407" s="59"/>
      <c r="D407" s="60"/>
    </row>
    <row r="408" spans="1:4" ht="12.75">
      <c r="A408" s="59"/>
      <c r="B408" s="60"/>
      <c r="C408" s="59"/>
      <c r="D408" s="60"/>
    </row>
    <row r="409" spans="1:4" ht="12.75">
      <c r="A409" s="59"/>
      <c r="B409" s="60"/>
      <c r="C409" s="59"/>
      <c r="D409" s="60"/>
    </row>
    <row r="410" spans="1:4" ht="12.75">
      <c r="A410" s="59"/>
      <c r="B410" s="60"/>
      <c r="C410" s="59"/>
      <c r="D410" s="60"/>
    </row>
    <row r="411" spans="1:4" ht="12.75">
      <c r="A411" s="59"/>
      <c r="B411" s="60"/>
      <c r="C411" s="59"/>
      <c r="D411" s="60"/>
    </row>
    <row r="412" spans="1:4" ht="12.75">
      <c r="A412" s="59"/>
      <c r="B412" s="60"/>
      <c r="C412" s="59"/>
      <c r="D412" s="60"/>
    </row>
    <row r="413" spans="1:4" ht="12.75">
      <c r="A413" s="59"/>
      <c r="B413" s="60"/>
      <c r="C413" s="59"/>
      <c r="D413" s="60"/>
    </row>
    <row r="414" spans="1:4" ht="12.75">
      <c r="A414" s="59"/>
      <c r="B414" s="60"/>
      <c r="C414" s="59"/>
      <c r="D414" s="60"/>
    </row>
    <row r="415" spans="1:4" ht="12.75">
      <c r="A415" s="59"/>
      <c r="B415" s="60"/>
      <c r="C415" s="59"/>
      <c r="D415" s="60"/>
    </row>
    <row r="416" spans="1:4" ht="12.75">
      <c r="A416" s="59"/>
      <c r="B416" s="60"/>
      <c r="C416" s="59"/>
      <c r="D416" s="60"/>
    </row>
    <row r="417" spans="1:4" ht="12.75">
      <c r="A417" s="59"/>
      <c r="B417" s="60"/>
      <c r="C417" s="59"/>
      <c r="D417" s="60"/>
    </row>
    <row r="418" spans="1:4" ht="12.75">
      <c r="A418" s="59"/>
      <c r="B418" s="60"/>
      <c r="C418" s="59"/>
      <c r="D418" s="60"/>
    </row>
    <row r="419" spans="1:4" ht="12.75">
      <c r="A419" s="59"/>
      <c r="B419" s="60"/>
      <c r="C419" s="59"/>
      <c r="D419" s="60"/>
    </row>
    <row r="420" spans="1:4" ht="12.75">
      <c r="A420" s="59"/>
      <c r="B420" s="60"/>
      <c r="C420" s="59"/>
      <c r="D420" s="60"/>
    </row>
    <row r="421" spans="1:4" ht="12.75">
      <c r="A421" s="59"/>
      <c r="B421" s="60"/>
      <c r="C421" s="59"/>
      <c r="D421" s="60"/>
    </row>
    <row r="422" spans="1:4" ht="12.75">
      <c r="A422" s="59"/>
      <c r="B422" s="60"/>
      <c r="C422" s="59"/>
      <c r="D422" s="60"/>
    </row>
    <row r="423" spans="1:4" ht="12.75">
      <c r="A423" s="59"/>
      <c r="B423" s="60"/>
      <c r="C423" s="59"/>
      <c r="D423" s="60"/>
    </row>
    <row r="424" spans="1:4" ht="12.75">
      <c r="A424" s="59"/>
      <c r="B424" s="60"/>
      <c r="C424" s="59"/>
      <c r="D424" s="60"/>
    </row>
    <row r="425" spans="1:4" ht="12.75">
      <c r="A425" s="59"/>
      <c r="B425" s="60"/>
      <c r="C425" s="59"/>
      <c r="D425" s="60"/>
    </row>
    <row r="426" spans="1:4" ht="12.75">
      <c r="A426" s="59"/>
      <c r="B426" s="60"/>
      <c r="C426" s="59"/>
      <c r="D426" s="60"/>
    </row>
    <row r="427" spans="1:4" ht="12.75">
      <c r="A427" s="59"/>
      <c r="B427" s="60"/>
      <c r="C427" s="59"/>
      <c r="D427" s="60"/>
    </row>
    <row r="428" spans="1:4" ht="12.75">
      <c r="A428" s="59"/>
      <c r="B428" s="60"/>
      <c r="C428" s="59"/>
      <c r="D428" s="60"/>
    </row>
    <row r="429" spans="1:4" ht="12.75">
      <c r="A429" s="59"/>
      <c r="B429" s="60"/>
      <c r="C429" s="59"/>
      <c r="D429" s="60"/>
    </row>
    <row r="430" spans="1:4" ht="12.75">
      <c r="A430" s="59"/>
      <c r="B430" s="60"/>
      <c r="C430" s="59"/>
      <c r="D430" s="60"/>
    </row>
    <row r="431" spans="1:4" ht="12.75">
      <c r="A431" s="59"/>
      <c r="B431" s="60"/>
      <c r="C431" s="59"/>
      <c r="D431" s="60"/>
    </row>
    <row r="432" spans="1:4" ht="12.75">
      <c r="A432" s="59"/>
      <c r="B432" s="60"/>
      <c r="C432" s="59"/>
      <c r="D432" s="60"/>
    </row>
    <row r="433" spans="1:4" ht="12.75">
      <c r="A433" s="59"/>
      <c r="B433" s="60"/>
      <c r="C433" s="59"/>
      <c r="D433" s="60"/>
    </row>
    <row r="434" spans="1:4" ht="12.75">
      <c r="A434" s="59"/>
      <c r="B434" s="60"/>
      <c r="C434" s="59"/>
      <c r="D434" s="60"/>
    </row>
    <row r="435" spans="1:4" ht="12.75">
      <c r="A435" s="59"/>
      <c r="B435" s="60"/>
      <c r="C435" s="59"/>
      <c r="D435" s="60"/>
    </row>
    <row r="436" spans="1:4" ht="12.75">
      <c r="A436" s="59"/>
      <c r="B436" s="60"/>
      <c r="C436" s="59"/>
      <c r="D436" s="60"/>
    </row>
    <row r="437" spans="1:4" ht="12.75">
      <c r="A437" s="59"/>
      <c r="B437" s="60"/>
      <c r="C437" s="59"/>
      <c r="D437" s="60"/>
    </row>
    <row r="438" spans="1:4" ht="12.75">
      <c r="A438" s="59"/>
      <c r="B438" s="60"/>
      <c r="C438" s="59"/>
      <c r="D438" s="60"/>
    </row>
    <row r="439" spans="1:4" ht="12.75">
      <c r="A439" s="59"/>
      <c r="B439" s="60"/>
      <c r="C439" s="59"/>
      <c r="D439" s="60"/>
    </row>
    <row r="440" spans="1:4" ht="12.75">
      <c r="A440" s="59"/>
      <c r="B440" s="60"/>
      <c r="C440" s="59"/>
      <c r="D440" s="60"/>
    </row>
    <row r="441" spans="1:4" ht="12.75">
      <c r="A441" s="59"/>
      <c r="B441" s="60"/>
      <c r="C441" s="59"/>
      <c r="D441" s="60"/>
    </row>
    <row r="442" spans="1:4" ht="12.75">
      <c r="A442" s="59"/>
      <c r="B442" s="60"/>
      <c r="C442" s="59"/>
      <c r="D442" s="60"/>
    </row>
    <row r="443" spans="1:4" ht="12.75">
      <c r="A443" s="59"/>
      <c r="B443" s="60"/>
      <c r="C443" s="59"/>
      <c r="D443" s="60"/>
    </row>
    <row r="444" spans="1:4" ht="12.75">
      <c r="A444" s="59"/>
      <c r="B444" s="60"/>
      <c r="C444" s="59"/>
      <c r="D444" s="60"/>
    </row>
    <row r="445" spans="1:4" ht="12.75">
      <c r="A445" s="59"/>
      <c r="B445" s="60"/>
      <c r="C445" s="59"/>
      <c r="D445" s="60"/>
    </row>
    <row r="446" spans="1:4" ht="12.75">
      <c r="A446" s="59"/>
      <c r="B446" s="60"/>
      <c r="C446" s="59"/>
      <c r="D446" s="60"/>
    </row>
    <row r="447" spans="1:4" ht="12.75">
      <c r="A447" s="59"/>
      <c r="B447" s="60"/>
      <c r="C447" s="59"/>
      <c r="D447" s="60"/>
    </row>
    <row r="448" spans="1:4" ht="12.75">
      <c r="A448" s="59"/>
      <c r="B448" s="60"/>
      <c r="C448" s="59"/>
      <c r="D448" s="60"/>
    </row>
    <row r="449" spans="1:4" ht="12.75">
      <c r="A449" s="59"/>
      <c r="B449" s="60"/>
      <c r="C449" s="59"/>
      <c r="D449" s="60"/>
    </row>
    <row r="450" spans="1:4" ht="12.75">
      <c r="A450" s="59"/>
      <c r="B450" s="60"/>
      <c r="C450" s="59"/>
      <c r="D450" s="60"/>
    </row>
    <row r="451" spans="1:4" ht="12.75">
      <c r="A451" s="59"/>
      <c r="B451" s="60"/>
      <c r="C451" s="59"/>
      <c r="D451" s="60"/>
    </row>
    <row r="452" spans="1:4" ht="12.75">
      <c r="A452" s="59"/>
      <c r="B452" s="60"/>
      <c r="C452" s="59"/>
      <c r="D452" s="60"/>
    </row>
    <row r="453" spans="1:4" ht="12.75">
      <c r="A453" s="59"/>
      <c r="B453" s="60"/>
      <c r="C453" s="59"/>
      <c r="D453" s="60"/>
    </row>
    <row r="454" spans="1:4" ht="12.75">
      <c r="A454" s="59"/>
      <c r="B454" s="60"/>
      <c r="C454" s="59"/>
      <c r="D454" s="60"/>
    </row>
    <row r="455" spans="1:4" ht="12.75">
      <c r="A455" s="59"/>
      <c r="B455" s="60"/>
      <c r="C455" s="59"/>
      <c r="D455" s="60"/>
    </row>
    <row r="456" spans="1:4" ht="12.75">
      <c r="A456" s="59"/>
      <c r="B456" s="60"/>
      <c r="C456" s="59"/>
      <c r="D456" s="60"/>
    </row>
    <row r="457" spans="1:4" ht="12.75">
      <c r="A457" s="59"/>
      <c r="B457" s="60"/>
      <c r="C457" s="59"/>
      <c r="D457" s="60"/>
    </row>
    <row r="458" spans="1:4" ht="12.75">
      <c r="A458" s="59"/>
      <c r="B458" s="60"/>
      <c r="C458" s="59"/>
      <c r="D458" s="60"/>
    </row>
    <row r="459" spans="1:4" ht="12.75">
      <c r="A459" s="59"/>
      <c r="B459" s="60"/>
      <c r="C459" s="59"/>
      <c r="D459" s="60"/>
    </row>
    <row r="460" spans="1:4" ht="12.75">
      <c r="A460" s="59"/>
      <c r="B460" s="60"/>
      <c r="C460" s="59"/>
      <c r="D460" s="60"/>
    </row>
    <row r="461" spans="1:4" ht="12.75">
      <c r="A461" s="59"/>
      <c r="B461" s="60"/>
      <c r="C461" s="59"/>
      <c r="D461" s="60"/>
    </row>
    <row r="462" spans="1:4" ht="12.75">
      <c r="A462" s="59"/>
      <c r="B462" s="60"/>
      <c r="C462" s="59"/>
      <c r="D462" s="60"/>
    </row>
    <row r="463" spans="1:4" ht="12.75">
      <c r="A463" s="59"/>
      <c r="B463" s="60"/>
      <c r="C463" s="59"/>
      <c r="D463" s="60"/>
    </row>
    <row r="464" spans="1:4" ht="12.75">
      <c r="A464" s="59"/>
      <c r="B464" s="60"/>
      <c r="C464" s="59"/>
      <c r="D464" s="60"/>
    </row>
    <row r="465" spans="1:4" ht="12.75">
      <c r="A465" s="59"/>
      <c r="B465" s="60"/>
      <c r="C465" s="59"/>
      <c r="D465" s="60"/>
    </row>
    <row r="466" spans="1:4" ht="12.75">
      <c r="A466" s="59"/>
      <c r="B466" s="60"/>
      <c r="C466" s="59"/>
      <c r="D466" s="60"/>
    </row>
    <row r="467" spans="1:4" ht="12.75">
      <c r="A467" s="59"/>
      <c r="B467" s="60"/>
      <c r="C467" s="59"/>
      <c r="D467" s="60"/>
    </row>
    <row r="468" spans="1:4" ht="12.75">
      <c r="A468" s="59"/>
      <c r="B468" s="60"/>
      <c r="C468" s="59"/>
      <c r="D468" s="60"/>
    </row>
    <row r="469" spans="1:4" ht="12.75">
      <c r="A469" s="59"/>
      <c r="B469" s="60"/>
      <c r="C469" s="59"/>
      <c r="D469" s="60"/>
    </row>
    <row r="470" spans="1:4" ht="12.75">
      <c r="A470" s="59"/>
      <c r="B470" s="60"/>
      <c r="C470" s="59"/>
      <c r="D470" s="60"/>
    </row>
    <row r="471" spans="1:4" ht="12.75">
      <c r="A471" s="59"/>
      <c r="B471" s="60"/>
      <c r="C471" s="59"/>
      <c r="D471" s="60"/>
    </row>
    <row r="472" spans="1:4" ht="12.75">
      <c r="A472" s="59"/>
      <c r="B472" s="60"/>
      <c r="C472" s="59"/>
      <c r="D472" s="60"/>
    </row>
    <row r="473" spans="1:4" ht="12.75">
      <c r="A473" s="59"/>
      <c r="B473" s="60"/>
      <c r="C473" s="59"/>
      <c r="D473" s="60"/>
    </row>
    <row r="474" spans="1:4" ht="12.75">
      <c r="A474" s="59"/>
      <c r="B474" s="60"/>
      <c r="C474" s="59"/>
      <c r="D474" s="60"/>
    </row>
    <row r="475" spans="1:4" ht="12.75">
      <c r="A475" s="59"/>
      <c r="B475" s="60"/>
      <c r="C475" s="59"/>
      <c r="D475" s="60"/>
    </row>
    <row r="476" spans="1:4" ht="12.75">
      <c r="A476" s="59"/>
      <c r="B476" s="60"/>
      <c r="C476" s="59"/>
      <c r="D476" s="60"/>
    </row>
    <row r="477" spans="1:4" ht="12.75">
      <c r="A477" s="59"/>
      <c r="B477" s="60"/>
      <c r="C477" s="59"/>
      <c r="D477" s="60"/>
    </row>
    <row r="478" spans="1:4" ht="12.75">
      <c r="A478" s="59"/>
      <c r="B478" s="60"/>
      <c r="C478" s="59"/>
      <c r="D478" s="60"/>
    </row>
    <row r="479" spans="1:4" ht="12.75">
      <c r="A479" s="59"/>
      <c r="B479" s="60"/>
      <c r="C479" s="59"/>
      <c r="D479" s="60"/>
    </row>
    <row r="480" spans="1:4" ht="12.75">
      <c r="A480" s="59"/>
      <c r="B480" s="60"/>
      <c r="C480" s="59"/>
      <c r="D480" s="60"/>
    </row>
    <row r="481" spans="1:4" ht="12.75">
      <c r="A481" s="59"/>
      <c r="B481" s="60"/>
      <c r="C481" s="59"/>
      <c r="D481" s="60"/>
    </row>
    <row r="482" spans="1:4" ht="12.75">
      <c r="A482" s="59"/>
      <c r="B482" s="60"/>
      <c r="C482" s="59"/>
      <c r="D482" s="60"/>
    </row>
    <row r="483" spans="1:4" ht="12.75">
      <c r="A483" s="59"/>
      <c r="B483" s="60"/>
      <c r="C483" s="59"/>
      <c r="D483" s="60"/>
    </row>
    <row r="484" spans="1:4" ht="12.75">
      <c r="A484" s="59"/>
      <c r="B484" s="60"/>
      <c r="C484" s="59"/>
      <c r="D484" s="60"/>
    </row>
    <row r="485" spans="1:4" ht="12.75">
      <c r="A485" s="59"/>
      <c r="B485" s="60"/>
      <c r="C485" s="59"/>
      <c r="D485" s="60"/>
    </row>
    <row r="486" spans="1:4" ht="12.75">
      <c r="A486" s="59"/>
      <c r="B486" s="60"/>
      <c r="C486" s="59"/>
      <c r="D486" s="60"/>
    </row>
    <row r="487" spans="1:4" ht="12.75">
      <c r="A487" s="59"/>
      <c r="B487" s="60"/>
      <c r="C487" s="59"/>
      <c r="D487" s="60"/>
    </row>
    <row r="488" spans="1:4" ht="12.75">
      <c r="A488" s="59"/>
      <c r="B488" s="60"/>
      <c r="C488" s="59"/>
      <c r="D488" s="60"/>
    </row>
    <row r="489" spans="1:4" ht="12.75">
      <c r="A489" s="59"/>
      <c r="B489" s="60"/>
      <c r="C489" s="59"/>
      <c r="D489" s="60"/>
    </row>
    <row r="490" spans="1:4" ht="12.75">
      <c r="A490" s="59"/>
      <c r="B490" s="60"/>
      <c r="C490" s="59"/>
      <c r="D490" s="60"/>
    </row>
    <row r="491" spans="1:4" ht="12.75">
      <c r="A491" s="59"/>
      <c r="B491" s="60"/>
      <c r="C491" s="59"/>
      <c r="D491" s="60"/>
    </row>
    <row r="492" spans="1:4" ht="12.75">
      <c r="A492" s="59"/>
      <c r="B492" s="60"/>
      <c r="C492" s="59"/>
      <c r="D492" s="60"/>
    </row>
    <row r="493" spans="1:4" ht="12.75">
      <c r="A493" s="59"/>
      <c r="B493" s="60"/>
      <c r="C493" s="59"/>
      <c r="D493" s="60"/>
    </row>
    <row r="494" spans="1:4" ht="12.75">
      <c r="A494" s="59"/>
      <c r="B494" s="60"/>
      <c r="C494" s="59"/>
      <c r="D494" s="60"/>
    </row>
    <row r="495" spans="1:4" ht="12.75">
      <c r="A495" s="59"/>
      <c r="B495" s="60"/>
      <c r="C495" s="59"/>
      <c r="D495" s="60"/>
    </row>
    <row r="496" spans="1:4" ht="12.75">
      <c r="A496" s="59"/>
      <c r="B496" s="60"/>
      <c r="C496" s="59"/>
      <c r="D496" s="60"/>
    </row>
    <row r="497" spans="1:4" ht="12.75">
      <c r="A497" s="59"/>
      <c r="B497" s="60"/>
      <c r="C497" s="59"/>
      <c r="D497" s="60"/>
    </row>
    <row r="498" spans="1:4" ht="12.75">
      <c r="A498" s="59"/>
      <c r="B498" s="60"/>
      <c r="C498" s="59"/>
      <c r="D498" s="60"/>
    </row>
    <row r="499" spans="1:4" ht="12.75">
      <c r="A499" s="59"/>
      <c r="B499" s="60"/>
      <c r="C499" s="59"/>
      <c r="D499" s="60"/>
    </row>
    <row r="500" spans="1:4" ht="12.75">
      <c r="A500" s="59"/>
      <c r="B500" s="60"/>
      <c r="C500" s="59"/>
      <c r="D500" s="60"/>
    </row>
    <row r="501" spans="1:4" ht="12.75">
      <c r="A501" s="59"/>
      <c r="B501" s="60"/>
      <c r="C501" s="59"/>
      <c r="D501" s="60"/>
    </row>
    <row r="502" spans="1:4" ht="12.75">
      <c r="A502" s="59"/>
      <c r="B502" s="60"/>
      <c r="C502" s="59"/>
      <c r="D502" s="60"/>
    </row>
    <row r="503" spans="1:4" ht="12.75">
      <c r="A503" s="59"/>
      <c r="B503" s="60"/>
      <c r="C503" s="59"/>
      <c r="D503" s="60"/>
    </row>
    <row r="504" spans="1:4" ht="12.75">
      <c r="A504" s="59"/>
      <c r="B504" s="60"/>
      <c r="C504" s="59"/>
      <c r="D504" s="60"/>
    </row>
    <row r="505" spans="1:4" ht="12.75">
      <c r="A505" s="59"/>
      <c r="B505" s="60"/>
      <c r="C505" s="59"/>
      <c r="D505" s="60"/>
    </row>
    <row r="506" spans="1:4" ht="12.75">
      <c r="A506" s="59"/>
      <c r="B506" s="60"/>
      <c r="C506" s="59"/>
      <c r="D506" s="60"/>
    </row>
    <row r="507" spans="1:4" ht="12.75">
      <c r="A507" s="59"/>
      <c r="B507" s="60"/>
      <c r="C507" s="59"/>
      <c r="D507" s="60"/>
    </row>
    <row r="508" spans="1:4" ht="12.75">
      <c r="A508" s="59"/>
      <c r="B508" s="60"/>
      <c r="C508" s="59"/>
      <c r="D508" s="60"/>
    </row>
    <row r="509" spans="1:4" ht="12.75">
      <c r="A509" s="59"/>
      <c r="B509" s="60"/>
      <c r="C509" s="59"/>
      <c r="D509" s="60"/>
    </row>
    <row r="510" spans="1:4" ht="12.75">
      <c r="A510" s="59"/>
      <c r="B510" s="60"/>
      <c r="C510" s="59"/>
      <c r="D510" s="60"/>
    </row>
    <row r="511" spans="1:4" ht="12.75">
      <c r="A511" s="59"/>
      <c r="B511" s="60"/>
      <c r="C511" s="59"/>
      <c r="D511" s="60"/>
    </row>
    <row r="512" spans="1:4" ht="12.75">
      <c r="A512" s="59"/>
      <c r="B512" s="60"/>
      <c r="C512" s="59"/>
      <c r="D512" s="60"/>
    </row>
    <row r="513" spans="1:4" ht="12.75">
      <c r="A513" s="59"/>
      <c r="B513" s="60"/>
      <c r="C513" s="59"/>
      <c r="D513" s="60"/>
    </row>
    <row r="514" spans="1:4" ht="12.75">
      <c r="A514" s="59"/>
      <c r="B514" s="60"/>
      <c r="C514" s="59"/>
      <c r="D514" s="60"/>
    </row>
    <row r="515" spans="1:4" ht="12.75">
      <c r="A515" s="59"/>
      <c r="B515" s="60"/>
      <c r="C515" s="59"/>
      <c r="D515" s="60"/>
    </row>
    <row r="516" spans="1:4" ht="12.75">
      <c r="A516" s="59"/>
      <c r="B516" s="60"/>
      <c r="C516" s="59"/>
      <c r="D516" s="60"/>
    </row>
    <row r="517" spans="1:4" ht="12.75">
      <c r="A517" s="59"/>
      <c r="B517" s="60"/>
      <c r="C517" s="59"/>
      <c r="D517" s="60"/>
    </row>
    <row r="518" spans="1:4" ht="12.75">
      <c r="A518" s="59"/>
      <c r="B518" s="60"/>
      <c r="C518" s="59"/>
      <c r="D518" s="60"/>
    </row>
    <row r="519" spans="1:4" ht="12.75">
      <c r="A519" s="59"/>
      <c r="B519" s="60"/>
      <c r="C519" s="59"/>
      <c r="D519" s="60"/>
    </row>
    <row r="520" spans="1:4" ht="12.75">
      <c r="A520" s="59"/>
      <c r="B520" s="60"/>
      <c r="C520" s="59"/>
      <c r="D520" s="60"/>
    </row>
    <row r="521" spans="1:4" ht="12.75">
      <c r="A521" s="59"/>
      <c r="B521" s="60"/>
      <c r="C521" s="59"/>
      <c r="D521" s="60"/>
    </row>
    <row r="522" spans="1:4" ht="12.75">
      <c r="A522" s="59"/>
      <c r="B522" s="60"/>
      <c r="C522" s="59"/>
      <c r="D522" s="60"/>
    </row>
    <row r="523" spans="1:4" ht="12.75">
      <c r="A523" s="59"/>
      <c r="B523" s="60"/>
      <c r="C523" s="59"/>
      <c r="D523" s="60"/>
    </row>
    <row r="524" spans="1:4" ht="12.75">
      <c r="A524" s="59"/>
      <c r="B524" s="60"/>
      <c r="C524" s="59"/>
      <c r="D524" s="60"/>
    </row>
    <row r="525" spans="1:4" ht="12.75">
      <c r="A525" s="59"/>
      <c r="B525" s="60"/>
      <c r="C525" s="59"/>
      <c r="D525" s="60"/>
    </row>
    <row r="526" spans="1:4" ht="12.75">
      <c r="A526" s="59"/>
      <c r="B526" s="60"/>
      <c r="C526" s="59"/>
      <c r="D526" s="60"/>
    </row>
    <row r="527" spans="1:4" ht="12.75">
      <c r="A527" s="59"/>
      <c r="B527" s="60"/>
      <c r="C527" s="59"/>
      <c r="D527" s="60"/>
    </row>
    <row r="528" spans="1:4" ht="12.75">
      <c r="A528" s="59"/>
      <c r="B528" s="60"/>
      <c r="C528" s="59"/>
      <c r="D528" s="60"/>
    </row>
    <row r="529" spans="1:4" ht="12.75">
      <c r="A529" s="59"/>
      <c r="B529" s="60"/>
      <c r="C529" s="59"/>
      <c r="D529" s="60"/>
    </row>
    <row r="530" spans="1:4" ht="12.75">
      <c r="A530" s="59"/>
      <c r="B530" s="60"/>
      <c r="C530" s="59"/>
      <c r="D530" s="60"/>
    </row>
    <row r="531" spans="1:4" ht="12.75">
      <c r="A531" s="59"/>
      <c r="B531" s="60"/>
      <c r="C531" s="59"/>
      <c r="D531" s="60"/>
    </row>
    <row r="532" spans="1:4" ht="12.75">
      <c r="A532" s="59"/>
      <c r="B532" s="60"/>
      <c r="C532" s="59"/>
      <c r="D532" s="60"/>
    </row>
    <row r="533" spans="1:4" ht="12.75">
      <c r="A533" s="59"/>
      <c r="B533" s="60"/>
      <c r="C533" s="59"/>
      <c r="D533" s="60"/>
    </row>
    <row r="534" spans="1:4" ht="12.75">
      <c r="A534" s="59"/>
      <c r="B534" s="60"/>
      <c r="C534" s="59"/>
      <c r="D534" s="60"/>
    </row>
    <row r="535" spans="1:4" ht="12.75">
      <c r="A535" s="59"/>
      <c r="B535" s="60"/>
      <c r="C535" s="59"/>
      <c r="D535" s="60"/>
    </row>
    <row r="536" spans="1:4" ht="12.75">
      <c r="A536" s="59"/>
      <c r="B536" s="60"/>
      <c r="C536" s="59"/>
      <c r="D536" s="60"/>
    </row>
    <row r="537" spans="1:4" ht="12.75">
      <c r="A537" s="59"/>
      <c r="B537" s="60"/>
      <c r="C537" s="59"/>
      <c r="D537" s="60"/>
    </row>
    <row r="538" spans="1:4" ht="12.75">
      <c r="A538" s="59"/>
      <c r="B538" s="60"/>
      <c r="C538" s="59"/>
      <c r="D538" s="60"/>
    </row>
    <row r="539" spans="1:4" ht="12.75">
      <c r="A539" s="59"/>
      <c r="B539" s="60"/>
      <c r="C539" s="59"/>
      <c r="D539" s="60"/>
    </row>
    <row r="540" spans="1:4" ht="12.75">
      <c r="A540" s="59"/>
      <c r="B540" s="60"/>
      <c r="C540" s="59"/>
      <c r="D540" s="60"/>
    </row>
    <row r="541" spans="1:4" ht="12.75">
      <c r="A541" s="59"/>
      <c r="B541" s="60"/>
      <c r="C541" s="59"/>
      <c r="D541" s="60"/>
    </row>
    <row r="542" spans="1:4" ht="12.75">
      <c r="A542" s="59"/>
      <c r="B542" s="60"/>
      <c r="C542" s="59"/>
      <c r="D542" s="60"/>
    </row>
    <row r="543" spans="1:4" ht="12.75">
      <c r="A543" s="59"/>
      <c r="B543" s="60"/>
      <c r="C543" s="59"/>
      <c r="D543" s="60"/>
    </row>
    <row r="544" spans="1:4" ht="12.75">
      <c r="A544" s="59"/>
      <c r="B544" s="60"/>
      <c r="C544" s="59"/>
      <c r="D544" s="60"/>
    </row>
    <row r="545" spans="1:4" ht="12.75">
      <c r="A545" s="59"/>
      <c r="B545" s="60"/>
      <c r="C545" s="59"/>
      <c r="D545" s="60"/>
    </row>
    <row r="546" spans="1:4" ht="12.75">
      <c r="A546" s="59"/>
      <c r="B546" s="60"/>
      <c r="C546" s="59"/>
      <c r="D546" s="60"/>
    </row>
    <row r="547" spans="1:4" ht="12.75">
      <c r="A547" s="59"/>
      <c r="B547" s="60"/>
      <c r="C547" s="59"/>
      <c r="D547" s="60"/>
    </row>
    <row r="548" spans="1:4" ht="12.75">
      <c r="A548" s="59"/>
      <c r="B548" s="60"/>
      <c r="C548" s="59"/>
      <c r="D548" s="60"/>
    </row>
    <row r="549" spans="1:4" ht="12.75">
      <c r="A549" s="59"/>
      <c r="B549" s="60"/>
      <c r="C549" s="59"/>
      <c r="D549" s="60"/>
    </row>
    <row r="550" spans="1:4" ht="12.75">
      <c r="A550" s="59"/>
      <c r="B550" s="60"/>
      <c r="C550" s="59"/>
      <c r="D550" s="60"/>
    </row>
    <row r="551" spans="1:4" ht="12.75">
      <c r="A551" s="59"/>
      <c r="B551" s="60"/>
      <c r="C551" s="59"/>
      <c r="D551" s="60"/>
    </row>
    <row r="552" spans="1:4" ht="12.75">
      <c r="A552" s="59"/>
      <c r="B552" s="60"/>
      <c r="C552" s="59"/>
      <c r="D552" s="60"/>
    </row>
    <row r="553" spans="1:4" ht="12.75">
      <c r="A553" s="59"/>
      <c r="B553" s="60"/>
      <c r="C553" s="59"/>
      <c r="D553" s="60"/>
    </row>
    <row r="554" spans="1:4" ht="12.75">
      <c r="A554" s="59"/>
      <c r="B554" s="60"/>
      <c r="C554" s="59"/>
      <c r="D554" s="60"/>
    </row>
    <row r="555" spans="1:4" ht="12.75">
      <c r="A555" s="59"/>
      <c r="B555" s="60"/>
      <c r="C555" s="59"/>
      <c r="D555" s="60"/>
    </row>
    <row r="556" spans="1:4" ht="12.75">
      <c r="A556" s="59"/>
      <c r="B556" s="60"/>
      <c r="C556" s="59"/>
      <c r="D556" s="60"/>
    </row>
    <row r="557" spans="1:4" ht="12.75">
      <c r="A557" s="59"/>
      <c r="B557" s="60"/>
      <c r="C557" s="59"/>
      <c r="D557" s="60"/>
    </row>
    <row r="558" spans="1:4" ht="12.75">
      <c r="A558" s="59"/>
      <c r="B558" s="60"/>
      <c r="C558" s="59"/>
      <c r="D558" s="60"/>
    </row>
    <row r="559" spans="1:4" ht="12.75">
      <c r="A559" s="59"/>
      <c r="B559" s="60"/>
      <c r="C559" s="59"/>
      <c r="D559" s="60"/>
    </row>
    <row r="560" spans="1:4" ht="12.75">
      <c r="A560" s="59"/>
      <c r="B560" s="60"/>
      <c r="C560" s="59"/>
      <c r="D560" s="60"/>
    </row>
    <row r="561" spans="1:4" ht="12.75">
      <c r="A561" s="59"/>
      <c r="B561" s="60"/>
      <c r="C561" s="59"/>
      <c r="D561" s="60"/>
    </row>
    <row r="562" spans="1:4" ht="12.75">
      <c r="A562" s="59"/>
      <c r="B562" s="60"/>
      <c r="C562" s="59"/>
      <c r="D562" s="60"/>
    </row>
    <row r="563" spans="1:4" ht="12.75">
      <c r="A563" s="59"/>
      <c r="B563" s="60"/>
      <c r="C563" s="59"/>
      <c r="D563" s="60"/>
    </row>
    <row r="564" spans="1:4" ht="12.75">
      <c r="A564" s="59"/>
      <c r="B564" s="60"/>
      <c r="C564" s="59"/>
      <c r="D564" s="60"/>
    </row>
    <row r="565" spans="1:4" ht="12.75">
      <c r="A565" s="59"/>
      <c r="B565" s="60"/>
      <c r="C565" s="59"/>
      <c r="D565" s="60"/>
    </row>
    <row r="566" spans="1:4" ht="12.75">
      <c r="A566" s="59"/>
      <c r="B566" s="60"/>
      <c r="C566" s="59"/>
      <c r="D566" s="60"/>
    </row>
    <row r="567" spans="1:4" ht="12.75">
      <c r="A567" s="59"/>
      <c r="B567" s="60"/>
      <c r="C567" s="59"/>
      <c r="D567" s="60"/>
    </row>
    <row r="568" spans="1:4" ht="12.75">
      <c r="A568" s="59"/>
      <c r="B568" s="60"/>
      <c r="C568" s="59"/>
      <c r="D568" s="60"/>
    </row>
    <row r="569" spans="1:4" ht="12.75">
      <c r="A569" s="59"/>
      <c r="B569" s="60"/>
      <c r="C569" s="59"/>
      <c r="D569" s="60"/>
    </row>
    <row r="570" spans="1:4" ht="12.75">
      <c r="A570" s="59"/>
      <c r="B570" s="60"/>
      <c r="C570" s="59"/>
      <c r="D570" s="60"/>
    </row>
    <row r="571" spans="1:4" ht="12.75">
      <c r="A571" s="59"/>
      <c r="B571" s="60"/>
      <c r="C571" s="59"/>
      <c r="D571" s="60"/>
    </row>
    <row r="572" spans="1:4" ht="12.75">
      <c r="A572" s="59"/>
      <c r="B572" s="60"/>
      <c r="C572" s="59"/>
      <c r="D572" s="60"/>
    </row>
    <row r="573" spans="1:4" ht="12.75">
      <c r="A573" s="59"/>
      <c r="B573" s="60"/>
      <c r="C573" s="59"/>
      <c r="D573" s="60"/>
    </row>
    <row r="574" spans="1:4" ht="12.75">
      <c r="A574" s="59"/>
      <c r="B574" s="60"/>
      <c r="C574" s="59"/>
      <c r="D574" s="60"/>
    </row>
    <row r="575" spans="1:4" ht="12.75">
      <c r="A575" s="59"/>
      <c r="B575" s="60"/>
      <c r="C575" s="59"/>
      <c r="D575" s="60"/>
    </row>
    <row r="576" spans="1:4" ht="12.75">
      <c r="A576" s="59"/>
      <c r="B576" s="60"/>
      <c r="C576" s="59"/>
      <c r="D576" s="60"/>
    </row>
    <row r="577" spans="1:4" ht="12.75">
      <c r="A577" s="59"/>
      <c r="B577" s="60"/>
      <c r="C577" s="59"/>
      <c r="D577" s="60"/>
    </row>
    <row r="578" spans="1:4" ht="12.75">
      <c r="A578" s="59"/>
      <c r="B578" s="60"/>
      <c r="C578" s="59"/>
      <c r="D578" s="60"/>
    </row>
    <row r="579" spans="1:4" ht="12.75">
      <c r="A579" s="59"/>
      <c r="B579" s="60"/>
      <c r="C579" s="59"/>
      <c r="D579" s="60"/>
    </row>
    <row r="580" spans="1:4" ht="12.75">
      <c r="A580" s="59"/>
      <c r="B580" s="60"/>
      <c r="C580" s="59"/>
      <c r="D580" s="60"/>
    </row>
    <row r="581" spans="1:4" ht="12.75">
      <c r="A581" s="59"/>
      <c r="B581" s="60"/>
      <c r="C581" s="59"/>
      <c r="D581" s="60"/>
    </row>
    <row r="582" spans="1:4" ht="12.75">
      <c r="A582" s="59"/>
      <c r="B582" s="60"/>
      <c r="C582" s="59"/>
      <c r="D582" s="60"/>
    </row>
    <row r="583" spans="1:4" ht="12.75">
      <c r="A583" s="59"/>
      <c r="B583" s="60"/>
      <c r="C583" s="59"/>
      <c r="D583" s="60"/>
    </row>
    <row r="584" spans="1:4" ht="12.75">
      <c r="A584" s="59"/>
      <c r="B584" s="60"/>
      <c r="C584" s="59"/>
      <c r="D584" s="60"/>
    </row>
    <row r="585" spans="1:4" ht="12.75">
      <c r="A585" s="59"/>
      <c r="B585" s="60"/>
      <c r="C585" s="59"/>
      <c r="D585" s="60"/>
    </row>
    <row r="586" spans="1:4" ht="12.75">
      <c r="A586" s="59"/>
      <c r="B586" s="60"/>
      <c r="C586" s="59"/>
      <c r="D586" s="60"/>
    </row>
    <row r="587" spans="1:4" ht="12.75">
      <c r="A587" s="59"/>
      <c r="B587" s="60"/>
      <c r="C587" s="59"/>
      <c r="D587" s="60"/>
    </row>
    <row r="588" spans="1:4" ht="12.75">
      <c r="A588" s="59"/>
      <c r="B588" s="60"/>
      <c r="C588" s="59"/>
      <c r="D588" s="60"/>
    </row>
    <row r="589" spans="1:4" ht="12.75">
      <c r="A589" s="59"/>
      <c r="B589" s="60"/>
      <c r="C589" s="59"/>
      <c r="D589" s="60"/>
    </row>
    <row r="590" spans="1:4" ht="12.75">
      <c r="A590" s="59"/>
      <c r="B590" s="60"/>
      <c r="C590" s="59"/>
      <c r="D590" s="60"/>
    </row>
    <row r="591" spans="1:4" ht="12.75">
      <c r="A591" s="59"/>
      <c r="B591" s="60"/>
      <c r="C591" s="59"/>
      <c r="D591" s="60"/>
    </row>
    <row r="592" spans="1:4" ht="12.75">
      <c r="A592" s="59"/>
      <c r="B592" s="60"/>
      <c r="C592" s="59"/>
      <c r="D592" s="60"/>
    </row>
    <row r="593" spans="1:4" ht="12.75">
      <c r="A593" s="59"/>
      <c r="B593" s="60"/>
      <c r="C593" s="59"/>
      <c r="D593" s="60"/>
    </row>
    <row r="594" spans="1:4" ht="12.75">
      <c r="A594" s="59"/>
      <c r="B594" s="60"/>
      <c r="C594" s="59"/>
      <c r="D594" s="60"/>
    </row>
    <row r="595" spans="1:4" ht="12.75">
      <c r="A595" s="59"/>
      <c r="B595" s="60"/>
      <c r="C595" s="59"/>
      <c r="D595" s="60"/>
    </row>
    <row r="596" spans="1:4" ht="12.75">
      <c r="A596" s="59"/>
      <c r="B596" s="60"/>
      <c r="C596" s="59"/>
      <c r="D596" s="60"/>
    </row>
    <row r="597" spans="1:4" ht="12.75">
      <c r="A597" s="59"/>
      <c r="B597" s="60"/>
      <c r="C597" s="59"/>
      <c r="D597" s="60"/>
    </row>
    <row r="598" spans="1:4" ht="12.75">
      <c r="A598" s="59"/>
      <c r="B598" s="60"/>
      <c r="C598" s="59"/>
      <c r="D598" s="60"/>
    </row>
    <row r="599" spans="1:4" ht="12.75">
      <c r="A599" s="59"/>
      <c r="B599" s="60"/>
      <c r="C599" s="59"/>
      <c r="D599" s="60"/>
    </row>
    <row r="600" spans="1:4" ht="12.75">
      <c r="A600" s="59"/>
      <c r="B600" s="60"/>
      <c r="C600" s="59"/>
      <c r="D600" s="60"/>
    </row>
    <row r="601" spans="1:4" ht="12.75">
      <c r="A601" s="59"/>
      <c r="B601" s="60"/>
      <c r="C601" s="59"/>
      <c r="D601" s="60"/>
    </row>
    <row r="602" spans="1:4" ht="12.75">
      <c r="A602" s="59"/>
      <c r="B602" s="60"/>
      <c r="C602" s="59"/>
      <c r="D602" s="60"/>
    </row>
    <row r="603" spans="1:4" ht="12.75">
      <c r="A603" s="59"/>
      <c r="B603" s="60"/>
      <c r="C603" s="59"/>
      <c r="D603" s="60"/>
    </row>
    <row r="604" spans="1:4" ht="12.75">
      <c r="A604" s="59"/>
      <c r="B604" s="60"/>
      <c r="C604" s="59"/>
      <c r="D604" s="60"/>
    </row>
    <row r="605" spans="1:4" ht="12.75">
      <c r="A605" s="59"/>
      <c r="B605" s="60"/>
      <c r="C605" s="59"/>
      <c r="D605" s="60"/>
    </row>
    <row r="606" spans="1:4" ht="12.75">
      <c r="A606" s="59"/>
      <c r="B606" s="60"/>
      <c r="C606" s="59"/>
      <c r="D606" s="60"/>
    </row>
    <row r="607" spans="1:4" ht="12.75">
      <c r="A607" s="59"/>
      <c r="B607" s="60"/>
      <c r="C607" s="59"/>
      <c r="D607" s="60"/>
    </row>
    <row r="608" spans="1:4" ht="12.75">
      <c r="A608" s="59"/>
      <c r="B608" s="60"/>
      <c r="C608" s="59"/>
      <c r="D608" s="60"/>
    </row>
    <row r="609" spans="1:4" ht="12.75">
      <c r="A609" s="59"/>
      <c r="B609" s="60"/>
      <c r="C609" s="59"/>
      <c r="D609" s="60"/>
    </row>
    <row r="610" spans="1:4" ht="12.75">
      <c r="A610" s="59"/>
      <c r="B610" s="60"/>
      <c r="C610" s="59"/>
      <c r="D610" s="60"/>
    </row>
    <row r="611" spans="1:4" ht="12.75">
      <c r="A611" s="59"/>
      <c r="B611" s="60"/>
      <c r="C611" s="59"/>
      <c r="D611" s="60"/>
    </row>
    <row r="612" spans="1:4" ht="12.75">
      <c r="A612" s="59"/>
      <c r="B612" s="60"/>
      <c r="C612" s="59"/>
      <c r="D612" s="60"/>
    </row>
    <row r="613" spans="1:4" ht="12.75">
      <c r="A613" s="59"/>
      <c r="B613" s="60"/>
      <c r="C613" s="59"/>
      <c r="D613" s="60"/>
    </row>
    <row r="614" spans="1:4" ht="12.75">
      <c r="A614" s="59"/>
      <c r="B614" s="60"/>
      <c r="C614" s="59"/>
      <c r="D614" s="60"/>
    </row>
    <row r="615" spans="1:4" ht="12.75">
      <c r="A615" s="59"/>
      <c r="B615" s="60"/>
      <c r="C615" s="59"/>
      <c r="D615" s="60"/>
    </row>
    <row r="616" spans="1:4" ht="12.75">
      <c r="A616" s="59"/>
      <c r="B616" s="60"/>
      <c r="C616" s="59"/>
      <c r="D616" s="60"/>
    </row>
    <row r="617" spans="1:4" ht="12.75">
      <c r="A617" s="59"/>
      <c r="B617" s="60"/>
      <c r="C617" s="59"/>
      <c r="D617" s="60"/>
    </row>
    <row r="618" spans="1:4" ht="12.75">
      <c r="A618" s="59"/>
      <c r="B618" s="60"/>
      <c r="C618" s="59"/>
      <c r="D618" s="60"/>
    </row>
    <row r="619" spans="1:4" ht="12.75">
      <c r="A619" s="59"/>
      <c r="B619" s="60"/>
      <c r="C619" s="59"/>
      <c r="D619" s="60"/>
    </row>
    <row r="620" spans="1:4" ht="12.75">
      <c r="A620" s="59"/>
      <c r="B620" s="60"/>
      <c r="C620" s="59"/>
      <c r="D620" s="60"/>
    </row>
    <row r="621" spans="1:4" ht="12.75">
      <c r="A621" s="59"/>
      <c r="B621" s="60"/>
      <c r="C621" s="59"/>
      <c r="D621" s="60"/>
    </row>
    <row r="622" spans="1:4" ht="12.75">
      <c r="A622" s="59"/>
      <c r="B622" s="60"/>
      <c r="C622" s="59"/>
      <c r="D622" s="60"/>
    </row>
    <row r="623" spans="1:4" ht="12.75">
      <c r="A623" s="59"/>
      <c r="B623" s="60"/>
      <c r="C623" s="59"/>
      <c r="D623" s="60"/>
    </row>
    <row r="624" spans="1:4" ht="12.75">
      <c r="A624" s="59"/>
      <c r="B624" s="60"/>
      <c r="C624" s="59"/>
      <c r="D624" s="60"/>
    </row>
    <row r="625" spans="1:4" ht="12.75">
      <c r="A625" s="59"/>
      <c r="B625" s="60"/>
      <c r="C625" s="59"/>
      <c r="D625" s="60"/>
    </row>
    <row r="626" spans="1:4" ht="12.75">
      <c r="A626" s="59"/>
      <c r="B626" s="60"/>
      <c r="C626" s="59"/>
      <c r="D626" s="60"/>
    </row>
    <row r="627" spans="1:4" ht="12.75">
      <c r="A627" s="59"/>
      <c r="B627" s="60"/>
      <c r="C627" s="59"/>
      <c r="D627" s="60"/>
    </row>
    <row r="628" spans="1:4" ht="12.75">
      <c r="A628" s="59"/>
      <c r="B628" s="60"/>
      <c r="C628" s="59"/>
      <c r="D628" s="60"/>
    </row>
    <row r="629" spans="1:4" ht="12.75">
      <c r="A629" s="59"/>
      <c r="B629" s="60"/>
      <c r="C629" s="59"/>
      <c r="D629" s="60"/>
    </row>
    <row r="630" spans="1:4" ht="12.75">
      <c r="A630" s="59"/>
      <c r="B630" s="60"/>
      <c r="C630" s="59"/>
      <c r="D630" s="60"/>
    </row>
    <row r="631" spans="1:4" ht="12.75">
      <c r="A631" s="59"/>
      <c r="B631" s="60"/>
      <c r="C631" s="59"/>
      <c r="D631" s="60"/>
    </row>
    <row r="632" spans="1:4" ht="12.75">
      <c r="A632" s="59"/>
      <c r="B632" s="60"/>
      <c r="C632" s="59"/>
      <c r="D632" s="60"/>
    </row>
    <row r="633" spans="1:4" ht="12.75">
      <c r="A633" s="59"/>
      <c r="B633" s="60"/>
      <c r="C633" s="59"/>
      <c r="D633" s="60"/>
    </row>
    <row r="634" spans="1:4" ht="12.75">
      <c r="A634" s="59"/>
      <c r="B634" s="60"/>
      <c r="C634" s="59"/>
      <c r="D634" s="60"/>
    </row>
    <row r="635" spans="1:4" ht="12.75">
      <c r="A635" s="59"/>
      <c r="B635" s="60"/>
      <c r="C635" s="59"/>
      <c r="D635" s="60"/>
    </row>
    <row r="636" spans="1:4" ht="12.75">
      <c r="A636" s="59"/>
      <c r="B636" s="60"/>
      <c r="C636" s="59"/>
      <c r="D636" s="60"/>
    </row>
    <row r="637" spans="1:4" ht="12.75">
      <c r="A637" s="59"/>
      <c r="B637" s="60"/>
      <c r="C637" s="59"/>
      <c r="D637" s="60"/>
    </row>
    <row r="638" spans="1:4" ht="12.75">
      <c r="A638" s="59"/>
      <c r="B638" s="60"/>
      <c r="C638" s="59"/>
      <c r="D638" s="60"/>
    </row>
    <row r="639" spans="1:4" ht="12.75">
      <c r="A639" s="59"/>
      <c r="B639" s="60"/>
      <c r="C639" s="59"/>
      <c r="D639" s="60"/>
    </row>
    <row r="640" spans="1:4" ht="12.75">
      <c r="A640" s="59"/>
      <c r="B640" s="60"/>
      <c r="C640" s="59"/>
      <c r="D640" s="60"/>
    </row>
    <row r="641" spans="1:4" ht="12.75">
      <c r="A641" s="59"/>
      <c r="B641" s="60"/>
      <c r="C641" s="59"/>
      <c r="D641" s="60"/>
    </row>
    <row r="642" spans="1:4" ht="12.75">
      <c r="A642" s="59"/>
      <c r="B642" s="60"/>
      <c r="C642" s="59"/>
      <c r="D642" s="60"/>
    </row>
    <row r="643" spans="1:4" ht="12.75">
      <c r="A643" s="59"/>
      <c r="B643" s="60"/>
      <c r="C643" s="59"/>
      <c r="D643" s="60"/>
    </row>
    <row r="644" spans="1:4" ht="12.75">
      <c r="A644" s="59"/>
      <c r="B644" s="60"/>
      <c r="C644" s="59"/>
      <c r="D644" s="60"/>
    </row>
    <row r="645" spans="1:4" ht="12.75">
      <c r="A645" s="59"/>
      <c r="B645" s="60"/>
      <c r="C645" s="59"/>
      <c r="D645" s="60"/>
    </row>
    <row r="646" spans="1:4" ht="12.75">
      <c r="A646" s="59"/>
      <c r="B646" s="60"/>
      <c r="C646" s="59"/>
      <c r="D646" s="60"/>
    </row>
    <row r="647" spans="1:4" ht="12.75">
      <c r="A647" s="59"/>
      <c r="B647" s="60"/>
      <c r="C647" s="59"/>
      <c r="D647" s="60"/>
    </row>
    <row r="648" spans="1:4" ht="12.75">
      <c r="A648" s="59"/>
      <c r="B648" s="60"/>
      <c r="C648" s="59"/>
      <c r="D648" s="60"/>
    </row>
    <row r="649" spans="1:4" ht="12.75">
      <c r="A649" s="59"/>
      <c r="B649" s="60"/>
      <c r="C649" s="59"/>
      <c r="D649" s="60"/>
    </row>
    <row r="650" spans="1:4" ht="12.75">
      <c r="A650" s="59"/>
      <c r="B650" s="60"/>
      <c r="C650" s="59"/>
      <c r="D650" s="60"/>
    </row>
    <row r="651" spans="1:4" ht="12.75">
      <c r="A651" s="59"/>
      <c r="B651" s="60"/>
      <c r="C651" s="59"/>
      <c r="D651" s="60"/>
    </row>
    <row r="652" spans="1:4" ht="12.75">
      <c r="A652" s="59"/>
      <c r="B652" s="60"/>
      <c r="C652" s="59"/>
      <c r="D652" s="60"/>
    </row>
    <row r="653" spans="1:4" ht="12.75">
      <c r="A653" s="59"/>
      <c r="B653" s="60"/>
      <c r="C653" s="59"/>
      <c r="D653" s="60"/>
    </row>
    <row r="654" spans="1:4" ht="12.75">
      <c r="A654" s="59"/>
      <c r="B654" s="60"/>
      <c r="C654" s="59"/>
      <c r="D654" s="60"/>
    </row>
    <row r="655" spans="1:4" ht="12.75">
      <c r="A655" s="59"/>
      <c r="B655" s="60"/>
      <c r="C655" s="59"/>
      <c r="D655" s="60"/>
    </row>
    <row r="656" spans="1:4" ht="12.75">
      <c r="A656" s="59"/>
      <c r="B656" s="60"/>
      <c r="C656" s="59"/>
      <c r="D656" s="60"/>
    </row>
    <row r="657" spans="1:4" ht="12.75">
      <c r="A657" s="59"/>
      <c r="B657" s="60"/>
      <c r="C657" s="59"/>
      <c r="D657" s="60"/>
    </row>
    <row r="658" spans="1:4" ht="12.75">
      <c r="A658" s="59"/>
      <c r="B658" s="60"/>
      <c r="C658" s="59"/>
      <c r="D658" s="60"/>
    </row>
    <row r="659" spans="1:4" ht="12.75">
      <c r="A659" s="59"/>
      <c r="B659" s="60"/>
      <c r="C659" s="59"/>
      <c r="D659" s="60"/>
    </row>
    <row r="660" spans="1:4" ht="12.75">
      <c r="A660" s="59"/>
      <c r="B660" s="60"/>
      <c r="C660" s="59"/>
      <c r="D660" s="60"/>
    </row>
    <row r="661" spans="1:4" ht="12.75">
      <c r="A661" s="59"/>
      <c r="B661" s="60"/>
      <c r="C661" s="59"/>
      <c r="D661" s="60"/>
    </row>
    <row r="662" spans="1:4" ht="12.75">
      <c r="A662" s="59"/>
      <c r="B662" s="60"/>
      <c r="C662" s="59"/>
      <c r="D662" s="60"/>
    </row>
    <row r="663" spans="1:4" ht="12.75">
      <c r="A663" s="59"/>
      <c r="B663" s="60"/>
      <c r="C663" s="59"/>
      <c r="D663" s="60"/>
    </row>
    <row r="664" spans="1:4" ht="12.75">
      <c r="A664" s="59"/>
      <c r="B664" s="60"/>
      <c r="C664" s="59"/>
      <c r="D664" s="60"/>
    </row>
    <row r="665" spans="1:4" ht="12.75">
      <c r="A665" s="59"/>
      <c r="B665" s="60"/>
      <c r="C665" s="59"/>
      <c r="D665" s="60"/>
    </row>
    <row r="666" spans="1:4" ht="12.75">
      <c r="A666" s="59"/>
      <c r="B666" s="60"/>
      <c r="C666" s="59"/>
      <c r="D666" s="60"/>
    </row>
    <row r="667" spans="1:4" ht="12.75">
      <c r="A667" s="59"/>
      <c r="B667" s="60"/>
      <c r="C667" s="59"/>
      <c r="D667" s="60"/>
    </row>
    <row r="668" spans="1:4" ht="12.75">
      <c r="A668" s="59"/>
      <c r="B668" s="60"/>
      <c r="C668" s="59"/>
      <c r="D668" s="60"/>
    </row>
    <row r="669" spans="1:4" ht="12.75">
      <c r="A669" s="59"/>
      <c r="B669" s="60"/>
      <c r="C669" s="59"/>
      <c r="D669" s="60"/>
    </row>
    <row r="670" spans="1:4" ht="12.75">
      <c r="A670" s="59"/>
      <c r="B670" s="60"/>
      <c r="C670" s="59"/>
      <c r="D670" s="60"/>
    </row>
    <row r="671" spans="1:4" ht="12.75">
      <c r="A671" s="59"/>
      <c r="B671" s="60"/>
      <c r="C671" s="59"/>
      <c r="D671" s="60"/>
    </row>
    <row r="672" spans="1:4" ht="12.75">
      <c r="A672" s="59"/>
      <c r="B672" s="60"/>
      <c r="C672" s="59"/>
      <c r="D672" s="60"/>
    </row>
    <row r="673" spans="1:4" ht="12.75">
      <c r="A673" s="59"/>
      <c r="B673" s="60"/>
      <c r="C673" s="59"/>
      <c r="D673" s="60"/>
    </row>
    <row r="674" spans="1:4" ht="12.75">
      <c r="A674" s="59"/>
      <c r="B674" s="60"/>
      <c r="C674" s="59"/>
      <c r="D674" s="60"/>
    </row>
    <row r="675" spans="1:4" ht="12.75">
      <c r="A675" s="59"/>
      <c r="B675" s="60"/>
      <c r="C675" s="59"/>
      <c r="D675" s="60"/>
    </row>
    <row r="676" spans="1:4" ht="12.75">
      <c r="A676" s="59"/>
      <c r="B676" s="60"/>
      <c r="C676" s="59"/>
      <c r="D676" s="60"/>
    </row>
    <row r="677" spans="1:4" ht="12.75">
      <c r="A677" s="59"/>
      <c r="B677" s="60"/>
      <c r="C677" s="59"/>
      <c r="D677" s="60"/>
    </row>
    <row r="678" spans="1:4" ht="12.75">
      <c r="A678" s="59"/>
      <c r="B678" s="60"/>
      <c r="C678" s="59"/>
      <c r="D678" s="60"/>
    </row>
    <row r="679" spans="1:4" ht="12.75">
      <c r="A679" s="59"/>
      <c r="B679" s="60"/>
      <c r="C679" s="59"/>
      <c r="D679" s="60"/>
    </row>
    <row r="680" spans="1:4" ht="12.75">
      <c r="A680" s="59"/>
      <c r="B680" s="60"/>
      <c r="C680" s="59"/>
      <c r="D680" s="60"/>
    </row>
    <row r="681" spans="1:4" ht="12.75">
      <c r="A681" s="59"/>
      <c r="B681" s="60"/>
      <c r="C681" s="59"/>
      <c r="D681" s="60"/>
    </row>
    <row r="682" spans="1:4" ht="12.75">
      <c r="A682" s="59"/>
      <c r="B682" s="60"/>
      <c r="C682" s="59"/>
      <c r="D682" s="60"/>
    </row>
    <row r="683" spans="1:4" ht="12.75">
      <c r="A683" s="59"/>
      <c r="B683" s="60"/>
      <c r="C683" s="59"/>
      <c r="D683" s="60"/>
    </row>
    <row r="684" spans="1:4" ht="12.75">
      <c r="A684" s="59"/>
      <c r="B684" s="60"/>
      <c r="C684" s="59"/>
      <c r="D684" s="60"/>
    </row>
    <row r="685" spans="1:4" ht="12.75">
      <c r="A685" s="59"/>
      <c r="B685" s="60"/>
      <c r="C685" s="59"/>
      <c r="D685" s="60"/>
    </row>
    <row r="686" spans="1:4" ht="12.75">
      <c r="A686" s="59"/>
      <c r="B686" s="60"/>
      <c r="C686" s="59"/>
      <c r="D686" s="60"/>
    </row>
    <row r="687" spans="1:4" ht="12.75">
      <c r="A687" s="59"/>
      <c r="B687" s="60"/>
      <c r="C687" s="59"/>
      <c r="D687" s="60"/>
    </row>
    <row r="688" spans="1:4" ht="12.75">
      <c r="A688" s="59"/>
      <c r="B688" s="60"/>
      <c r="C688" s="59"/>
      <c r="D688" s="60"/>
    </row>
    <row r="689" spans="1:4" ht="12.75">
      <c r="A689" s="59"/>
      <c r="B689" s="60"/>
      <c r="C689" s="59"/>
      <c r="D689" s="60"/>
    </row>
    <row r="690" spans="1:4" ht="12.75">
      <c r="A690" s="59"/>
      <c r="B690" s="60"/>
      <c r="C690" s="59"/>
      <c r="D690" s="60"/>
    </row>
    <row r="691" spans="1:4" ht="12.75">
      <c r="A691" s="59"/>
      <c r="B691" s="60"/>
      <c r="C691" s="59"/>
      <c r="D691" s="60"/>
    </row>
    <row r="692" spans="1:4" ht="12.75">
      <c r="A692" s="59"/>
      <c r="B692" s="60"/>
      <c r="C692" s="59"/>
      <c r="D692" s="60"/>
    </row>
    <row r="693" spans="1:4" ht="12.75">
      <c r="A693" s="59"/>
      <c r="B693" s="60"/>
      <c r="C693" s="59"/>
      <c r="D693" s="60"/>
    </row>
    <row r="694" spans="1:4" ht="12.75">
      <c r="A694" s="59"/>
      <c r="B694" s="60"/>
      <c r="C694" s="59"/>
      <c r="D694" s="60"/>
    </row>
    <row r="695" spans="1:4" ht="12.75">
      <c r="A695" s="59"/>
      <c r="B695" s="60"/>
      <c r="C695" s="59"/>
      <c r="D695" s="60"/>
    </row>
    <row r="696" spans="1:4" ht="12.75">
      <c r="A696" s="59"/>
      <c r="B696" s="60"/>
      <c r="C696" s="59"/>
      <c r="D696" s="60"/>
    </row>
    <row r="697" spans="1:4" ht="12.75">
      <c r="A697" s="59"/>
      <c r="B697" s="60"/>
      <c r="C697" s="59"/>
      <c r="D697" s="60"/>
    </row>
    <row r="698" spans="1:4" ht="12.75">
      <c r="A698" s="59"/>
      <c r="B698" s="60"/>
      <c r="C698" s="59"/>
      <c r="D698" s="60"/>
    </row>
    <row r="699" spans="1:4" ht="12.75">
      <c r="A699" s="59"/>
      <c r="B699" s="60"/>
      <c r="C699" s="59"/>
      <c r="D699" s="60"/>
    </row>
    <row r="700" spans="1:4" ht="12.75">
      <c r="A700" s="59"/>
      <c r="B700" s="60"/>
      <c r="C700" s="59"/>
      <c r="D700" s="60"/>
    </row>
    <row r="701" spans="1:4" ht="12.75">
      <c r="A701" s="59"/>
      <c r="B701" s="60"/>
      <c r="C701" s="59"/>
      <c r="D701" s="60"/>
    </row>
    <row r="702" spans="1:4" ht="12.75">
      <c r="A702" s="59"/>
      <c r="B702" s="60"/>
      <c r="C702" s="59"/>
      <c r="D702" s="60"/>
    </row>
    <row r="703" spans="1:4" ht="12.75">
      <c r="A703" s="59"/>
      <c r="B703" s="60"/>
      <c r="C703" s="59"/>
      <c r="D703" s="60"/>
    </row>
    <row r="704" spans="1:4" ht="12.75">
      <c r="A704" s="59"/>
      <c r="B704" s="60"/>
      <c r="C704" s="59"/>
      <c r="D704" s="60"/>
    </row>
    <row r="705" spans="1:4" ht="12.75">
      <c r="A705" s="59"/>
      <c r="B705" s="60"/>
      <c r="C705" s="59"/>
      <c r="D705" s="60"/>
    </row>
    <row r="706" spans="1:4" ht="12.75">
      <c r="A706" s="59"/>
      <c r="B706" s="60"/>
      <c r="C706" s="59"/>
      <c r="D706" s="60"/>
    </row>
    <row r="707" spans="1:4" ht="12.75">
      <c r="A707" s="59"/>
      <c r="B707" s="60"/>
      <c r="C707" s="59"/>
      <c r="D707" s="60"/>
    </row>
    <row r="708" spans="1:4" ht="12.75">
      <c r="A708" s="59"/>
      <c r="B708" s="60"/>
      <c r="C708" s="59"/>
      <c r="D708" s="60"/>
    </row>
    <row r="709" spans="1:4" ht="12.75">
      <c r="A709" s="59"/>
      <c r="B709" s="60"/>
      <c r="C709" s="59"/>
      <c r="D709" s="60"/>
    </row>
    <row r="710" spans="1:4" ht="12.75">
      <c r="A710" s="59"/>
      <c r="B710" s="60"/>
      <c r="C710" s="59"/>
      <c r="D710" s="60"/>
    </row>
    <row r="711" spans="1:4" ht="12.75">
      <c r="A711" s="59"/>
      <c r="B711" s="60"/>
      <c r="C711" s="59"/>
      <c r="D711" s="60"/>
    </row>
    <row r="712" spans="1:4" ht="12.75">
      <c r="A712" s="59"/>
      <c r="B712" s="60"/>
      <c r="C712" s="59"/>
      <c r="D712" s="60"/>
    </row>
    <row r="713" spans="1:4" ht="12.75">
      <c r="A713" s="59"/>
      <c r="B713" s="60"/>
      <c r="C713" s="59"/>
      <c r="D713" s="60"/>
    </row>
    <row r="714" spans="1:4" ht="12.75">
      <c r="A714" s="59"/>
      <c r="B714" s="60"/>
      <c r="C714" s="59"/>
      <c r="D714" s="60"/>
    </row>
    <row r="715" spans="1:4" ht="12.75">
      <c r="A715" s="59"/>
      <c r="B715" s="60"/>
      <c r="C715" s="59"/>
      <c r="D715" s="60"/>
    </row>
    <row r="716" spans="1:4" ht="12.75">
      <c r="A716" s="59"/>
      <c r="B716" s="60"/>
      <c r="C716" s="59"/>
      <c r="D716" s="60"/>
    </row>
    <row r="717" spans="1:4" ht="12.75">
      <c r="A717" s="59"/>
      <c r="B717" s="60"/>
      <c r="C717" s="59"/>
      <c r="D717" s="60"/>
    </row>
    <row r="718" spans="1:4" ht="12.75">
      <c r="A718" s="59"/>
      <c r="B718" s="60"/>
      <c r="C718" s="59"/>
      <c r="D718" s="60"/>
    </row>
    <row r="719" spans="1:4" ht="12.75">
      <c r="A719" s="59"/>
      <c r="B719" s="60"/>
      <c r="C719" s="59"/>
      <c r="D719" s="60"/>
    </row>
    <row r="720" spans="1:4" ht="12.75">
      <c r="A720" s="59"/>
      <c r="B720" s="60"/>
      <c r="C720" s="59"/>
      <c r="D720" s="60"/>
    </row>
    <row r="721" spans="1:4" ht="12.75">
      <c r="A721" s="59"/>
      <c r="B721" s="60"/>
      <c r="C721" s="59"/>
      <c r="D721" s="60"/>
    </row>
    <row r="722" spans="1:4" ht="12.75">
      <c r="A722" s="59"/>
      <c r="B722" s="60"/>
      <c r="C722" s="59"/>
      <c r="D722" s="60"/>
    </row>
    <row r="723" spans="1:4" ht="12.75">
      <c r="A723" s="59"/>
      <c r="B723" s="60"/>
      <c r="C723" s="59"/>
      <c r="D723" s="60"/>
    </row>
    <row r="724" spans="1:4" ht="12.75">
      <c r="A724" s="59"/>
      <c r="B724" s="60"/>
      <c r="C724" s="59"/>
      <c r="D724" s="60"/>
    </row>
    <row r="725" spans="1:4" ht="12.75">
      <c r="A725" s="59"/>
      <c r="B725" s="60"/>
      <c r="C725" s="59"/>
      <c r="D725" s="60"/>
    </row>
    <row r="726" spans="1:4" ht="12.75">
      <c r="A726" s="59"/>
      <c r="B726" s="60"/>
      <c r="C726" s="59"/>
      <c r="D726" s="60"/>
    </row>
    <row r="727" spans="1:4" ht="12.75">
      <c r="A727" s="59"/>
      <c r="B727" s="60"/>
      <c r="C727" s="59"/>
      <c r="D727" s="60"/>
    </row>
    <row r="728" spans="1:4" ht="12.75">
      <c r="A728" s="59"/>
      <c r="B728" s="60"/>
      <c r="C728" s="59"/>
      <c r="D728" s="60"/>
    </row>
    <row r="729" spans="1:4" ht="12.75">
      <c r="A729" s="59"/>
      <c r="B729" s="60"/>
      <c r="C729" s="59"/>
      <c r="D729" s="60"/>
    </row>
    <row r="730" spans="1:4" ht="12.75">
      <c r="A730" s="59"/>
      <c r="B730" s="60"/>
      <c r="C730" s="59"/>
      <c r="D730" s="60"/>
    </row>
    <row r="731" spans="1:4" ht="12.75">
      <c r="A731" s="59"/>
      <c r="B731" s="60"/>
      <c r="C731" s="59"/>
      <c r="D731" s="60"/>
    </row>
    <row r="732" spans="1:4" ht="12.75">
      <c r="A732" s="59"/>
      <c r="B732" s="60"/>
      <c r="C732" s="59"/>
      <c r="D732" s="60"/>
    </row>
    <row r="733" spans="1:4" ht="12.75">
      <c r="A733" s="59"/>
      <c r="B733" s="60"/>
      <c r="C733" s="59"/>
      <c r="D733" s="60"/>
    </row>
    <row r="734" spans="1:4" ht="12.75">
      <c r="A734" s="59"/>
      <c r="B734" s="60"/>
      <c r="C734" s="59"/>
      <c r="D734" s="60"/>
    </row>
    <row r="735" spans="1:4" ht="12.75">
      <c r="A735" s="59"/>
      <c r="B735" s="60"/>
      <c r="C735" s="59"/>
      <c r="D735" s="60"/>
    </row>
    <row r="736" spans="1:4" ht="12.75">
      <c r="A736" s="59"/>
      <c r="B736" s="60"/>
      <c r="C736" s="59"/>
      <c r="D736" s="60"/>
    </row>
    <row r="737" spans="1:4" ht="12.75">
      <c r="A737" s="59"/>
      <c r="B737" s="60"/>
      <c r="C737" s="59"/>
      <c r="D737" s="60"/>
    </row>
    <row r="738" spans="1:4" ht="12.75">
      <c r="A738" s="59"/>
      <c r="B738" s="60"/>
      <c r="C738" s="59"/>
      <c r="D738" s="60"/>
    </row>
    <row r="739" spans="1:4" ht="12.75">
      <c r="A739" s="59"/>
      <c r="B739" s="60"/>
      <c r="C739" s="59"/>
      <c r="D739" s="60"/>
    </row>
    <row r="740" spans="1:4" ht="12.75">
      <c r="A740" s="59"/>
      <c r="B740" s="60"/>
      <c r="C740" s="59"/>
      <c r="D740" s="60"/>
    </row>
    <row r="741" spans="1:4" ht="12.75">
      <c r="A741" s="59"/>
      <c r="B741" s="60"/>
      <c r="C741" s="59"/>
      <c r="D741" s="60"/>
    </row>
    <row r="742" spans="1:4" ht="12.75">
      <c r="A742" s="59"/>
      <c r="B742" s="60"/>
      <c r="C742" s="59"/>
      <c r="D742" s="60"/>
    </row>
    <row r="743" spans="1:4" ht="12.75">
      <c r="A743" s="59"/>
      <c r="B743" s="60"/>
      <c r="C743" s="59"/>
      <c r="D743" s="60"/>
    </row>
    <row r="744" spans="1:4" ht="12.75">
      <c r="A744" s="59"/>
      <c r="B744" s="60"/>
      <c r="C744" s="59"/>
      <c r="D744" s="60"/>
    </row>
    <row r="745" spans="1:4" ht="12.75">
      <c r="A745" s="59"/>
      <c r="B745" s="60"/>
      <c r="C745" s="59"/>
      <c r="D745" s="60"/>
    </row>
    <row r="746" spans="1:4" ht="12.75">
      <c r="A746" s="59"/>
      <c r="B746" s="60"/>
      <c r="C746" s="59"/>
      <c r="D746" s="60"/>
    </row>
    <row r="747" spans="1:4" ht="12.75">
      <c r="A747" s="59"/>
      <c r="B747" s="60"/>
      <c r="C747" s="59"/>
      <c r="D747" s="60"/>
    </row>
    <row r="748" spans="1:4" ht="12.75">
      <c r="A748" s="59"/>
      <c r="B748" s="60"/>
      <c r="C748" s="59"/>
      <c r="D748" s="60"/>
    </row>
    <row r="749" spans="1:4" ht="12.75">
      <c r="A749" s="59"/>
      <c r="B749" s="60"/>
      <c r="C749" s="59"/>
      <c r="D749" s="60"/>
    </row>
    <row r="750" spans="1:4" ht="12.75">
      <c r="A750" s="59"/>
      <c r="B750" s="60"/>
      <c r="C750" s="59"/>
      <c r="D750" s="60"/>
    </row>
    <row r="751" spans="1:4" ht="12.75">
      <c r="A751" s="59"/>
      <c r="B751" s="60"/>
      <c r="C751" s="59"/>
      <c r="D751" s="60"/>
    </row>
    <row r="752" spans="1:4" ht="12.75">
      <c r="A752" s="59"/>
      <c r="B752" s="60"/>
      <c r="C752" s="59"/>
      <c r="D752" s="60"/>
    </row>
    <row r="753" spans="1:4" ht="12.75">
      <c r="A753" s="59"/>
      <c r="B753" s="60"/>
      <c r="C753" s="59"/>
      <c r="D753" s="60"/>
    </row>
    <row r="754" spans="1:4" ht="12.75">
      <c r="A754" s="59"/>
      <c r="B754" s="60"/>
      <c r="C754" s="59"/>
      <c r="D754" s="60"/>
    </row>
    <row r="755" spans="1:4" ht="12.75">
      <c r="A755" s="59"/>
      <c r="B755" s="60"/>
      <c r="C755" s="59"/>
      <c r="D755" s="60"/>
    </row>
    <row r="756" spans="1:4" ht="12.75">
      <c r="A756" s="59"/>
      <c r="B756" s="60"/>
      <c r="C756" s="59"/>
      <c r="D756" s="60"/>
    </row>
    <row r="757" spans="1:4" ht="12.75">
      <c r="A757" s="59"/>
      <c r="B757" s="60"/>
      <c r="C757" s="59"/>
      <c r="D757" s="60"/>
    </row>
    <row r="758" spans="1:4" ht="12.75">
      <c r="A758" s="59"/>
      <c r="B758" s="60"/>
      <c r="C758" s="59"/>
      <c r="D758" s="60"/>
    </row>
    <row r="759" spans="1:4" ht="12.75">
      <c r="A759" s="59"/>
      <c r="B759" s="60"/>
      <c r="C759" s="59"/>
      <c r="D759" s="60"/>
    </row>
    <row r="760" spans="1:4" ht="12.75">
      <c r="A760" s="59"/>
      <c r="B760" s="60"/>
      <c r="C760" s="59"/>
      <c r="D760" s="60"/>
    </row>
    <row r="761" spans="1:4" ht="12.75">
      <c r="A761" s="59"/>
      <c r="B761" s="60"/>
      <c r="C761" s="59"/>
      <c r="D761" s="60"/>
    </row>
    <row r="762" spans="1:4" ht="12.75">
      <c r="A762" s="59"/>
      <c r="B762" s="60"/>
      <c r="C762" s="59"/>
      <c r="D762" s="60"/>
    </row>
    <row r="763" spans="1:4" ht="12.75">
      <c r="A763" s="59"/>
      <c r="B763" s="60"/>
      <c r="C763" s="59"/>
      <c r="D763" s="60"/>
    </row>
    <row r="764" spans="1:4" ht="12.75">
      <c r="A764" s="59"/>
      <c r="B764" s="60"/>
      <c r="C764" s="59"/>
      <c r="D764" s="60"/>
    </row>
    <row r="765" spans="1:4" ht="12.75">
      <c r="A765" s="59"/>
      <c r="B765" s="60"/>
      <c r="C765" s="59"/>
      <c r="D765" s="60"/>
    </row>
    <row r="766" spans="1:4" ht="12.75">
      <c r="A766" s="59"/>
      <c r="B766" s="60"/>
      <c r="C766" s="59"/>
      <c r="D766" s="60"/>
    </row>
    <row r="767" spans="1:4" ht="12.75">
      <c r="A767" s="59"/>
      <c r="B767" s="60"/>
      <c r="C767" s="59"/>
      <c r="D767" s="60"/>
    </row>
    <row r="768" spans="1:4" ht="12.75">
      <c r="A768" s="59"/>
      <c r="B768" s="60"/>
      <c r="C768" s="59"/>
      <c r="D768" s="60"/>
    </row>
    <row r="769" spans="1:4" ht="12.75">
      <c r="A769" s="59"/>
      <c r="B769" s="60"/>
      <c r="C769" s="59"/>
      <c r="D769" s="60"/>
    </row>
    <row r="770" spans="1:4" ht="12.75">
      <c r="A770" s="59"/>
      <c r="B770" s="60"/>
      <c r="C770" s="59"/>
      <c r="D770" s="60"/>
    </row>
    <row r="771" spans="1:4" ht="12.75">
      <c r="A771" s="59"/>
      <c r="B771" s="60"/>
      <c r="C771" s="59"/>
      <c r="D771" s="60"/>
    </row>
    <row r="772" spans="1:4" ht="12.75">
      <c r="A772" s="59"/>
      <c r="B772" s="60"/>
      <c r="C772" s="59"/>
      <c r="D772" s="60"/>
    </row>
    <row r="773" spans="1:4" ht="12.75">
      <c r="A773" s="59"/>
      <c r="B773" s="60"/>
      <c r="C773" s="59"/>
      <c r="D773" s="60"/>
    </row>
    <row r="774" spans="1:4" ht="12.75">
      <c r="A774" s="59"/>
      <c r="B774" s="60"/>
      <c r="C774" s="59"/>
      <c r="D774" s="60"/>
    </row>
    <row r="775" spans="1:4" ht="12.75">
      <c r="A775" s="59"/>
      <c r="B775" s="60"/>
      <c r="C775" s="59"/>
      <c r="D775" s="60"/>
    </row>
    <row r="776" spans="1:4" ht="12.75">
      <c r="A776" s="59"/>
      <c r="B776" s="60"/>
      <c r="C776" s="59"/>
      <c r="D776" s="60"/>
    </row>
    <row r="777" spans="1:4" ht="12.75">
      <c r="A777" s="59"/>
      <c r="B777" s="60"/>
      <c r="C777" s="59"/>
      <c r="D777" s="60"/>
    </row>
    <row r="778" spans="1:4" ht="12.75">
      <c r="A778" s="59"/>
      <c r="B778" s="60"/>
      <c r="C778" s="59"/>
      <c r="D778" s="60"/>
    </row>
    <row r="779" spans="1:4" ht="12.75">
      <c r="A779" s="59"/>
      <c r="B779" s="60"/>
      <c r="C779" s="59"/>
      <c r="D779" s="60"/>
    </row>
    <row r="780" spans="1:4" ht="12.75">
      <c r="A780" s="59"/>
      <c r="B780" s="60"/>
      <c r="C780" s="59"/>
      <c r="D780" s="60"/>
    </row>
    <row r="781" spans="1:4" ht="12.75">
      <c r="A781" s="59"/>
      <c r="B781" s="60"/>
      <c r="C781" s="59"/>
      <c r="D781" s="60"/>
    </row>
    <row r="782" spans="1:4" ht="12.75">
      <c r="A782" s="59"/>
      <c r="B782" s="60"/>
      <c r="C782" s="59"/>
      <c r="D782" s="60"/>
    </row>
    <row r="783" spans="1:4" ht="12.75">
      <c r="A783" s="59"/>
      <c r="B783" s="60"/>
      <c r="C783" s="59"/>
      <c r="D783" s="60"/>
    </row>
    <row r="784" spans="1:4" ht="12.75">
      <c r="A784" s="59"/>
      <c r="B784" s="60"/>
      <c r="C784" s="59"/>
      <c r="D784" s="60"/>
    </row>
    <row r="785" spans="1:4" ht="12.75">
      <c r="A785" s="59"/>
      <c r="B785" s="60"/>
      <c r="C785" s="59"/>
      <c r="D785" s="60"/>
    </row>
    <row r="786" spans="1:4" ht="12.75">
      <c r="A786" s="59"/>
      <c r="B786" s="60"/>
      <c r="C786" s="59"/>
      <c r="D786" s="60"/>
    </row>
    <row r="787" spans="1:4" ht="12.75">
      <c r="A787" s="59"/>
      <c r="B787" s="60"/>
      <c r="C787" s="59"/>
      <c r="D787" s="60"/>
    </row>
    <row r="788" spans="1:4" ht="12.75">
      <c r="A788" s="59"/>
      <c r="B788" s="60"/>
      <c r="C788" s="59"/>
      <c r="D788" s="60"/>
    </row>
    <row r="789" spans="1:4" ht="12.75">
      <c r="A789" s="59"/>
      <c r="B789" s="60"/>
      <c r="C789" s="59"/>
      <c r="D789" s="60"/>
    </row>
    <row r="790" spans="1:4" ht="12.75">
      <c r="A790" s="59"/>
      <c r="B790" s="60"/>
      <c r="C790" s="59"/>
      <c r="D790" s="60"/>
    </row>
    <row r="791" spans="1:4" ht="12.75">
      <c r="A791" s="59"/>
      <c r="B791" s="60"/>
      <c r="C791" s="59"/>
      <c r="D791" s="60"/>
    </row>
    <row r="792" spans="1:4" ht="12.75">
      <c r="A792" s="59"/>
      <c r="B792" s="60"/>
      <c r="C792" s="59"/>
      <c r="D792" s="60"/>
    </row>
    <row r="793" spans="1:4" ht="12.75">
      <c r="A793" s="59"/>
      <c r="B793" s="60"/>
      <c r="C793" s="59"/>
      <c r="D793" s="60"/>
    </row>
    <row r="794" spans="1:4" ht="12.75">
      <c r="A794" s="59"/>
      <c r="B794" s="60"/>
      <c r="C794" s="59"/>
      <c r="D794" s="60"/>
    </row>
    <row r="795" spans="1:4" ht="12.75">
      <c r="A795" s="59"/>
      <c r="B795" s="60"/>
      <c r="C795" s="59"/>
      <c r="D795" s="60"/>
    </row>
    <row r="796" spans="1:4" ht="12.75">
      <c r="A796" s="59"/>
      <c r="B796" s="60"/>
      <c r="C796" s="59"/>
      <c r="D796" s="60"/>
    </row>
    <row r="797" spans="1:4" ht="12.75">
      <c r="A797" s="59"/>
      <c r="B797" s="60"/>
      <c r="C797" s="59"/>
      <c r="D797" s="60"/>
    </row>
    <row r="798" spans="1:4" ht="12.75">
      <c r="A798" s="59"/>
      <c r="B798" s="60"/>
      <c r="C798" s="59"/>
      <c r="D798" s="60"/>
    </row>
    <row r="799" spans="1:4" ht="12.75">
      <c r="A799" s="59"/>
      <c r="B799" s="60"/>
      <c r="C799" s="59"/>
      <c r="D799" s="60"/>
    </row>
    <row r="800" spans="1:4" ht="12.75">
      <c r="A800" s="59"/>
      <c r="B800" s="60"/>
      <c r="C800" s="59"/>
      <c r="D800" s="60"/>
    </row>
    <row r="801" spans="1:4" ht="12.75">
      <c r="A801" s="59"/>
      <c r="B801" s="60"/>
      <c r="C801" s="59"/>
      <c r="D801" s="60"/>
    </row>
    <row r="802" spans="1:4" ht="12.75">
      <c r="A802" s="59"/>
      <c r="B802" s="60"/>
      <c r="C802" s="59"/>
      <c r="D802" s="60"/>
    </row>
    <row r="803" spans="1:4" ht="12.75">
      <c r="A803" s="59"/>
      <c r="B803" s="60"/>
      <c r="C803" s="59"/>
      <c r="D803" s="60"/>
    </row>
    <row r="804" spans="1:4" ht="12.75">
      <c r="A804" s="59"/>
      <c r="B804" s="60"/>
      <c r="C804" s="59"/>
      <c r="D804" s="60"/>
    </row>
    <row r="805" spans="1:4" ht="12.75">
      <c r="A805" s="59"/>
      <c r="B805" s="60"/>
      <c r="C805" s="59"/>
      <c r="D805" s="60"/>
    </row>
    <row r="806" spans="1:4" ht="12.75">
      <c r="A806" s="59"/>
      <c r="B806" s="60"/>
      <c r="C806" s="59"/>
      <c r="D806" s="60"/>
    </row>
    <row r="807" spans="1:4" ht="12.75">
      <c r="A807" s="59"/>
      <c r="B807" s="60"/>
      <c r="C807" s="59"/>
      <c r="D807" s="60"/>
    </row>
    <row r="808" spans="1:4" ht="12.75">
      <c r="A808" s="59"/>
      <c r="B808" s="60"/>
      <c r="C808" s="59"/>
      <c r="D808" s="60"/>
    </row>
    <row r="809" spans="1:4" ht="12.75">
      <c r="A809" s="59"/>
      <c r="B809" s="60"/>
      <c r="C809" s="59"/>
      <c r="D809" s="60"/>
    </row>
    <row r="810" spans="1:4" ht="12.75">
      <c r="A810" s="59"/>
      <c r="B810" s="60"/>
      <c r="C810" s="59"/>
      <c r="D810" s="60"/>
    </row>
    <row r="811" spans="1:4" ht="12.75">
      <c r="A811" s="59"/>
      <c r="B811" s="60"/>
      <c r="C811" s="59"/>
      <c r="D811" s="60"/>
    </row>
    <row r="812" spans="1:4" ht="12.75">
      <c r="A812" s="59"/>
      <c r="B812" s="60"/>
      <c r="C812" s="59"/>
      <c r="D812" s="60"/>
    </row>
    <row r="813" spans="1:4" ht="12.75">
      <c r="A813" s="59"/>
      <c r="B813" s="60"/>
      <c r="C813" s="59"/>
      <c r="D813" s="60"/>
    </row>
    <row r="814" spans="1:4" ht="12.75">
      <c r="A814" s="59"/>
      <c r="B814" s="60"/>
      <c r="C814" s="59"/>
      <c r="D814" s="60"/>
    </row>
    <row r="815" spans="1:4" ht="12.75">
      <c r="A815" s="59"/>
      <c r="B815" s="60"/>
      <c r="C815" s="59"/>
      <c r="D815" s="60"/>
    </row>
    <row r="816" spans="1:4" ht="12.75">
      <c r="A816" s="59"/>
      <c r="B816" s="60"/>
      <c r="C816" s="59"/>
      <c r="D816" s="60"/>
    </row>
    <row r="817" spans="1:4" ht="12.75">
      <c r="A817" s="59"/>
      <c r="B817" s="60"/>
      <c r="C817" s="59"/>
      <c r="D817" s="60"/>
    </row>
    <row r="818" spans="1:4" ht="12.75">
      <c r="A818" s="59"/>
      <c r="B818" s="60"/>
      <c r="C818" s="59"/>
      <c r="D818" s="60"/>
    </row>
    <row r="819" spans="1:4" ht="12.75">
      <c r="A819" s="59"/>
      <c r="B819" s="60"/>
      <c r="C819" s="59"/>
      <c r="D819" s="60"/>
    </row>
    <row r="820" spans="1:4" ht="12.75">
      <c r="A820" s="59"/>
      <c r="B820" s="60"/>
      <c r="C820" s="59"/>
      <c r="D820" s="60"/>
    </row>
    <row r="821" spans="1:4" ht="12.75">
      <c r="A821" s="59"/>
      <c r="B821" s="60"/>
      <c r="C821" s="59"/>
      <c r="D821" s="60"/>
    </row>
    <row r="822" spans="1:4" ht="12.75">
      <c r="A822" s="59"/>
      <c r="B822" s="60"/>
      <c r="C822" s="59"/>
      <c r="D822" s="60"/>
    </row>
    <row r="823" spans="1:4" ht="12.75">
      <c r="A823" s="59"/>
      <c r="B823" s="60"/>
      <c r="C823" s="59"/>
      <c r="D823" s="60"/>
    </row>
    <row r="824" spans="1:4" ht="12.75">
      <c r="A824" s="59"/>
      <c r="B824" s="60"/>
      <c r="C824" s="59"/>
      <c r="D824" s="60"/>
    </row>
    <row r="825" spans="1:4" ht="12.75">
      <c r="A825" s="59"/>
      <c r="B825" s="60"/>
      <c r="C825" s="59"/>
      <c r="D825" s="60"/>
    </row>
    <row r="826" spans="1:4" ht="12.75">
      <c r="A826" s="59"/>
      <c r="B826" s="60"/>
      <c r="C826" s="59"/>
      <c r="D826" s="60"/>
    </row>
    <row r="827" spans="1:4" ht="12.75">
      <c r="A827" s="59"/>
      <c r="B827" s="60"/>
      <c r="C827" s="59"/>
      <c r="D827" s="60"/>
    </row>
    <row r="828" spans="1:4" ht="12.75">
      <c r="A828" s="59"/>
      <c r="B828" s="60"/>
      <c r="C828" s="59"/>
      <c r="D828" s="60"/>
    </row>
    <row r="829" spans="1:4" ht="12.75">
      <c r="A829" s="59"/>
      <c r="B829" s="60"/>
      <c r="C829" s="59"/>
      <c r="D829" s="60"/>
    </row>
    <row r="830" spans="1:4" ht="12.75">
      <c r="A830" s="59"/>
      <c r="B830" s="60"/>
      <c r="C830" s="59"/>
      <c r="D830" s="60"/>
    </row>
    <row r="831" spans="1:4" ht="12.75">
      <c r="A831" s="59"/>
      <c r="B831" s="60"/>
      <c r="C831" s="59"/>
      <c r="D831" s="60"/>
    </row>
    <row r="832" spans="1:4" ht="12.75">
      <c r="A832" s="59"/>
      <c r="B832" s="60"/>
      <c r="C832" s="59"/>
      <c r="D832" s="60"/>
    </row>
  </sheetData>
  <mergeCells count="6">
    <mergeCell ref="D7:G7"/>
    <mergeCell ref="A9:F9"/>
    <mergeCell ref="E3:G3"/>
    <mergeCell ref="E4:G4"/>
    <mergeCell ref="D5:G5"/>
    <mergeCell ref="D6:G6"/>
  </mergeCells>
  <printOptions/>
  <pageMargins left="0.5511811023622047" right="0.5905511811023623" top="0.2362204724409449" bottom="0.2362204724409449" header="0.35433070866141736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J8" sqref="J8"/>
    </sheetView>
  </sheetViews>
  <sheetFormatPr defaultColWidth="9.00390625" defaultRowHeight="12.75"/>
  <cols>
    <col min="1" max="1" width="48.375" style="31" customWidth="1"/>
    <col min="2" max="2" width="9.125" style="31" customWidth="1"/>
    <col min="3" max="3" width="14.125" style="31" customWidth="1"/>
    <col min="4" max="4" width="16.25390625" style="31" customWidth="1"/>
    <col min="5" max="5" width="15.375" style="31" customWidth="1"/>
    <col min="6" max="16384" width="9.125" style="31" customWidth="1"/>
  </cols>
  <sheetData>
    <row r="1" spans="2:5" ht="15.75">
      <c r="B1" s="75"/>
      <c r="C1" s="262" t="s">
        <v>491</v>
      </c>
      <c r="D1" s="262"/>
      <c r="E1" s="262"/>
    </row>
    <row r="2" spans="2:5" ht="15.75">
      <c r="B2" s="124"/>
      <c r="C2" s="262" t="s">
        <v>486</v>
      </c>
      <c r="D2" s="262"/>
      <c r="E2" s="262"/>
    </row>
    <row r="3" spans="2:5" ht="15.75">
      <c r="B3" s="262" t="s">
        <v>488</v>
      </c>
      <c r="C3" s="262"/>
      <c r="D3" s="262"/>
      <c r="E3" s="262"/>
    </row>
    <row r="4" spans="2:5" ht="15.75">
      <c r="B4" s="262" t="s">
        <v>496</v>
      </c>
      <c r="C4" s="262"/>
      <c r="D4" s="262"/>
      <c r="E4" s="262"/>
    </row>
    <row r="5" spans="2:5" ht="15.75">
      <c r="B5" s="262" t="s">
        <v>487</v>
      </c>
      <c r="C5" s="262"/>
      <c r="D5" s="262"/>
      <c r="E5" s="262"/>
    </row>
    <row r="6" spans="2:5" ht="15.75">
      <c r="B6" s="76"/>
      <c r="C6" s="76"/>
      <c r="D6" s="76"/>
      <c r="E6" s="76"/>
    </row>
    <row r="7" spans="1:5" ht="19.5" customHeight="1">
      <c r="A7" s="275" t="s">
        <v>469</v>
      </c>
      <c r="B7" s="275"/>
      <c r="C7" s="275"/>
      <c r="D7" s="275"/>
      <c r="E7" s="275"/>
    </row>
    <row r="8" spans="1:5" ht="41.25" customHeight="1">
      <c r="A8" s="276" t="s">
        <v>498</v>
      </c>
      <c r="B8" s="276"/>
      <c r="C8" s="276"/>
      <c r="D8" s="276"/>
      <c r="E8" s="276"/>
    </row>
    <row r="9" ht="15.75">
      <c r="A9" s="109"/>
    </row>
    <row r="10" spans="3:5" ht="15.75">
      <c r="C10" s="76"/>
      <c r="E10" s="76" t="s">
        <v>464</v>
      </c>
    </row>
    <row r="11" spans="1:5" ht="12.75">
      <c r="A11" s="278" t="s">
        <v>465</v>
      </c>
      <c r="B11" s="268" t="s">
        <v>478</v>
      </c>
      <c r="C11" s="268"/>
      <c r="D11" s="267" t="s">
        <v>471</v>
      </c>
      <c r="E11" s="267" t="s">
        <v>472</v>
      </c>
    </row>
    <row r="12" spans="1:5" ht="12.75">
      <c r="A12" s="278"/>
      <c r="B12" s="268"/>
      <c r="C12" s="268"/>
      <c r="D12" s="267"/>
      <c r="E12" s="267"/>
    </row>
    <row r="13" spans="1:5" ht="23.25" customHeight="1">
      <c r="A13" s="278"/>
      <c r="B13" s="268"/>
      <c r="C13" s="268"/>
      <c r="D13" s="267"/>
      <c r="E13" s="267"/>
    </row>
    <row r="14" spans="1:5" ht="63">
      <c r="A14" s="151" t="s">
        <v>468</v>
      </c>
      <c r="B14" s="277">
        <v>0</v>
      </c>
      <c r="C14" s="277"/>
      <c r="D14" s="154">
        <v>0</v>
      </c>
      <c r="E14" s="140">
        <v>0</v>
      </c>
    </row>
    <row r="15" spans="1:5" ht="15.75">
      <c r="A15" s="152" t="s">
        <v>466</v>
      </c>
      <c r="B15" s="277">
        <v>0</v>
      </c>
      <c r="C15" s="277"/>
      <c r="D15" s="154">
        <v>0</v>
      </c>
      <c r="E15" s="140">
        <v>0</v>
      </c>
    </row>
    <row r="16" spans="1:5" ht="47.25">
      <c r="A16" s="152" t="s">
        <v>467</v>
      </c>
      <c r="B16" s="277">
        <v>11200</v>
      </c>
      <c r="C16" s="277"/>
      <c r="D16" s="154">
        <v>11200</v>
      </c>
      <c r="E16" s="140">
        <v>100</v>
      </c>
    </row>
    <row r="17" spans="1:5" ht="15.75">
      <c r="A17" s="152" t="s">
        <v>466</v>
      </c>
      <c r="B17" s="277">
        <f>SUM(B16:B16)</f>
        <v>11200</v>
      </c>
      <c r="C17" s="277"/>
      <c r="D17" s="154">
        <v>11200</v>
      </c>
      <c r="E17" s="140">
        <v>100</v>
      </c>
    </row>
    <row r="19" ht="12.75">
      <c r="C19" s="155"/>
    </row>
    <row r="21" ht="12.75">
      <c r="D21" s="153"/>
    </row>
  </sheetData>
  <mergeCells count="15">
    <mergeCell ref="B17:C17"/>
    <mergeCell ref="A11:A13"/>
    <mergeCell ref="B14:C14"/>
    <mergeCell ref="B15:C15"/>
    <mergeCell ref="B16:C16"/>
    <mergeCell ref="B11:C13"/>
    <mergeCell ref="C1:E1"/>
    <mergeCell ref="C2:E2"/>
    <mergeCell ref="B3:E3"/>
    <mergeCell ref="B4:E4"/>
    <mergeCell ref="B5:E5"/>
    <mergeCell ref="A7:E7"/>
    <mergeCell ref="A8:E8"/>
    <mergeCell ref="E11:E13"/>
    <mergeCell ref="D11:D13"/>
  </mergeCells>
  <printOptions/>
  <pageMargins left="0.48" right="0.52" top="0.7" bottom="0.5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C19" sqref="C19"/>
    </sheetView>
  </sheetViews>
  <sheetFormatPr defaultColWidth="9.00390625" defaultRowHeight="12.75"/>
  <cols>
    <col min="1" max="1" width="48.375" style="31" customWidth="1"/>
    <col min="2" max="2" width="9.125" style="31" customWidth="1"/>
    <col min="3" max="3" width="14.125" style="31" customWidth="1"/>
    <col min="4" max="4" width="16.25390625" style="31" customWidth="1"/>
    <col min="5" max="5" width="15.375" style="31" customWidth="1"/>
    <col min="6" max="16384" width="9.125" style="31" customWidth="1"/>
  </cols>
  <sheetData>
    <row r="2" spans="2:5" ht="15.75">
      <c r="B2" s="75"/>
      <c r="C2" s="262" t="s">
        <v>504</v>
      </c>
      <c r="D2" s="262"/>
      <c r="E2" s="262"/>
    </row>
    <row r="3" spans="2:5" ht="15.75">
      <c r="B3" s="124"/>
      <c r="C3" s="262" t="s">
        <v>486</v>
      </c>
      <c r="D3" s="262"/>
      <c r="E3" s="262"/>
    </row>
    <row r="4" spans="2:5" ht="15.75">
      <c r="B4" s="262" t="s">
        <v>488</v>
      </c>
      <c r="C4" s="262"/>
      <c r="D4" s="262"/>
      <c r="E4" s="262"/>
    </row>
    <row r="5" spans="2:5" ht="15.75">
      <c r="B5" s="262" t="s">
        <v>496</v>
      </c>
      <c r="C5" s="262"/>
      <c r="D5" s="262"/>
      <c r="E5" s="262"/>
    </row>
    <row r="6" spans="2:5" ht="15.75">
      <c r="B6" s="262" t="s">
        <v>487</v>
      </c>
      <c r="C6" s="262"/>
      <c r="D6" s="262"/>
      <c r="E6" s="262"/>
    </row>
    <row r="7" spans="2:5" ht="15.75">
      <c r="B7" s="76"/>
      <c r="C7" s="76"/>
      <c r="D7" s="76"/>
      <c r="E7" s="76"/>
    </row>
    <row r="8" spans="1:5" ht="19.5" customHeight="1">
      <c r="A8" s="275" t="s">
        <v>469</v>
      </c>
      <c r="B8" s="275"/>
      <c r="C8" s="275"/>
      <c r="D8" s="275"/>
      <c r="E8" s="275"/>
    </row>
    <row r="9" spans="1:5" ht="41.25" customHeight="1">
      <c r="A9" s="276" t="s">
        <v>506</v>
      </c>
      <c r="B9" s="276"/>
      <c r="C9" s="276"/>
      <c r="D9" s="276"/>
      <c r="E9" s="276"/>
    </row>
    <row r="10" ht="15.75">
      <c r="A10" s="109"/>
    </row>
    <row r="11" spans="1:5" ht="81.75" customHeight="1">
      <c r="A11" s="279" t="s">
        <v>505</v>
      </c>
      <c r="B11" s="279"/>
      <c r="C11" s="279"/>
      <c r="D11" s="279"/>
      <c r="E11" s="279"/>
    </row>
    <row r="13" ht="12.75">
      <c r="C13" s="155"/>
    </row>
    <row r="15" ht="12.75">
      <c r="D15" s="153"/>
    </row>
  </sheetData>
  <mergeCells count="8">
    <mergeCell ref="A11:E11"/>
    <mergeCell ref="B6:E6"/>
    <mergeCell ref="A8:E8"/>
    <mergeCell ref="A9:E9"/>
    <mergeCell ref="C2:E2"/>
    <mergeCell ref="C3:E3"/>
    <mergeCell ref="B4:E4"/>
    <mergeCell ref="B5:E5"/>
  </mergeCells>
  <printOptions/>
  <pageMargins left="0.59" right="0.38" top="0.56" bottom="0.63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9"/>
  <sheetViews>
    <sheetView zoomScale="75" zoomScaleNormal="75" workbookViewId="0" topLeftCell="A16">
      <selection activeCell="H279" sqref="H279"/>
    </sheetView>
  </sheetViews>
  <sheetFormatPr defaultColWidth="9.00390625" defaultRowHeight="12.75"/>
  <cols>
    <col min="1" max="1" width="5.125" style="0" customWidth="1"/>
    <col min="2" max="2" width="61.75390625" style="0" customWidth="1"/>
    <col min="3" max="4" width="7.00390625" style="0" customWidth="1"/>
    <col min="5" max="5" width="12.75390625" style="0" customWidth="1"/>
    <col min="6" max="6" width="6.375" style="0" customWidth="1"/>
    <col min="7" max="7" width="13.625" style="0" customWidth="1"/>
    <col min="8" max="8" width="12.00390625" style="0" customWidth="1"/>
    <col min="9" max="9" width="12.625" style="0" customWidth="1"/>
    <col min="10" max="10" width="13.125" style="0" customWidth="1"/>
    <col min="11" max="11" width="12.625" style="0" customWidth="1"/>
    <col min="12" max="12" width="12.375" style="0" customWidth="1"/>
    <col min="13" max="13" width="13.25390625" style="0" customWidth="1"/>
    <col min="14" max="14" width="12.625" style="0" customWidth="1"/>
    <col min="15" max="15" width="12.125" style="0" customWidth="1"/>
  </cols>
  <sheetData>
    <row r="1" spans="12:15" ht="15.75">
      <c r="L1" s="75"/>
      <c r="M1" s="262" t="s">
        <v>490</v>
      </c>
      <c r="N1" s="262"/>
      <c r="O1" s="262"/>
    </row>
    <row r="2" spans="12:15" ht="22.5" customHeight="1">
      <c r="L2" s="124"/>
      <c r="M2" s="262" t="s">
        <v>486</v>
      </c>
      <c r="N2" s="262"/>
      <c r="O2" s="262"/>
    </row>
    <row r="3" spans="12:15" ht="18.75" customHeight="1">
      <c r="L3" s="262" t="s">
        <v>488</v>
      </c>
      <c r="M3" s="262"/>
      <c r="N3" s="262"/>
      <c r="O3" s="262"/>
    </row>
    <row r="4" spans="12:15" ht="24" customHeight="1">
      <c r="L4" s="262" t="s">
        <v>496</v>
      </c>
      <c r="M4" s="262"/>
      <c r="N4" s="262"/>
      <c r="O4" s="262"/>
    </row>
    <row r="5" spans="12:15" ht="24" customHeight="1">
      <c r="L5" s="262" t="s">
        <v>487</v>
      </c>
      <c r="M5" s="262"/>
      <c r="N5" s="262"/>
      <c r="O5" s="262"/>
    </row>
    <row r="6" spans="12:15" ht="24" customHeight="1">
      <c r="L6" s="76"/>
      <c r="M6" s="76"/>
      <c r="N6" s="76"/>
      <c r="O6" s="76"/>
    </row>
    <row r="7" spans="2:15" ht="24" customHeight="1">
      <c r="B7" s="275" t="s">
        <v>469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ht="22.5" customHeight="1">
      <c r="B8" s="280" t="s">
        <v>483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156"/>
      <c r="N8" s="156"/>
      <c r="O8" s="156"/>
    </row>
    <row r="9" spans="2:15" ht="23.25" customHeight="1"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156"/>
      <c r="N9" s="156"/>
      <c r="O9" s="156"/>
    </row>
    <row r="12" spans="1:15" ht="63.75" customHeight="1">
      <c r="A12" s="196" t="s">
        <v>159</v>
      </c>
      <c r="B12" s="157" t="s">
        <v>160</v>
      </c>
      <c r="C12" s="224" t="s">
        <v>161</v>
      </c>
      <c r="D12" s="224" t="s">
        <v>162</v>
      </c>
      <c r="E12" s="224" t="s">
        <v>163</v>
      </c>
      <c r="F12" s="224" t="s">
        <v>164</v>
      </c>
      <c r="G12" s="225" t="s">
        <v>470</v>
      </c>
      <c r="H12" s="225" t="s">
        <v>476</v>
      </c>
      <c r="I12" s="226" t="s">
        <v>472</v>
      </c>
      <c r="J12" s="226" t="s">
        <v>479</v>
      </c>
      <c r="K12" s="225" t="s">
        <v>476</v>
      </c>
      <c r="L12" s="226" t="s">
        <v>472</v>
      </c>
      <c r="M12" s="226" t="s">
        <v>480</v>
      </c>
      <c r="N12" s="225" t="s">
        <v>476</v>
      </c>
      <c r="O12" s="226" t="s">
        <v>472</v>
      </c>
    </row>
    <row r="13" spans="1:15" ht="15">
      <c r="A13" s="240">
        <v>1</v>
      </c>
      <c r="B13" s="199">
        <v>2</v>
      </c>
      <c r="C13" s="200">
        <v>3</v>
      </c>
      <c r="D13" s="200">
        <v>4</v>
      </c>
      <c r="E13" s="200">
        <v>5</v>
      </c>
      <c r="F13" s="200">
        <v>6</v>
      </c>
      <c r="G13" s="198">
        <v>7</v>
      </c>
      <c r="H13" s="198">
        <v>8</v>
      </c>
      <c r="I13" s="198">
        <v>9</v>
      </c>
      <c r="J13" s="198">
        <v>10</v>
      </c>
      <c r="K13" s="198">
        <v>11</v>
      </c>
      <c r="L13" s="198">
        <v>12</v>
      </c>
      <c r="M13" s="198">
        <v>13</v>
      </c>
      <c r="N13" s="198">
        <v>14</v>
      </c>
      <c r="O13" s="198">
        <v>15</v>
      </c>
    </row>
    <row r="14" spans="1:15" ht="33">
      <c r="A14" s="228" t="s">
        <v>165</v>
      </c>
      <c r="B14" s="158" t="s">
        <v>166</v>
      </c>
      <c r="C14" s="12" t="s">
        <v>167</v>
      </c>
      <c r="D14" s="12"/>
      <c r="E14" s="12"/>
      <c r="F14" s="12"/>
      <c r="G14" s="210">
        <f>SUM(G15+G19)</f>
        <v>4440.098999999999</v>
      </c>
      <c r="H14" s="210">
        <f>SUM(H15+H19)</f>
        <v>4168.14659</v>
      </c>
      <c r="I14" s="202">
        <f aca="true" t="shared" si="0" ref="I14:I19">H14/G14*100</f>
        <v>93.87508228983185</v>
      </c>
      <c r="J14" s="211">
        <f aca="true" t="shared" si="1" ref="J14:M17">SUM(J15)</f>
        <v>3262.31</v>
      </c>
      <c r="K14" s="211">
        <f t="shared" si="1"/>
        <v>3183.67711</v>
      </c>
      <c r="L14" s="211">
        <f>K14/J14*100</f>
        <v>97.58965610257762</v>
      </c>
      <c r="M14" s="211">
        <f t="shared" si="1"/>
        <v>0</v>
      </c>
      <c r="N14" s="211"/>
      <c r="O14" s="197"/>
    </row>
    <row r="15" spans="1:15" ht="47.25">
      <c r="A15" s="228"/>
      <c r="B15" s="159" t="s">
        <v>171</v>
      </c>
      <c r="C15" s="13" t="s">
        <v>167</v>
      </c>
      <c r="D15" s="16" t="s">
        <v>172</v>
      </c>
      <c r="E15" s="16"/>
      <c r="F15" s="16"/>
      <c r="G15" s="210">
        <f aca="true" t="shared" si="2" ref="G15:H17">SUM(G16)</f>
        <v>4405.73</v>
      </c>
      <c r="H15" s="210">
        <f t="shared" si="2"/>
        <v>4131.70823</v>
      </c>
      <c r="I15" s="202">
        <f t="shared" si="0"/>
        <v>93.78033220374378</v>
      </c>
      <c r="J15" s="211">
        <f t="shared" si="1"/>
        <v>3262.31</v>
      </c>
      <c r="K15" s="211">
        <f t="shared" si="1"/>
        <v>3183.67711</v>
      </c>
      <c r="L15" s="211">
        <f>K15/J15*100</f>
        <v>97.58965610257762</v>
      </c>
      <c r="M15" s="211">
        <f t="shared" si="1"/>
        <v>0</v>
      </c>
      <c r="N15" s="211"/>
      <c r="O15" s="197"/>
    </row>
    <row r="16" spans="1:15" ht="52.5" customHeight="1">
      <c r="A16" s="228"/>
      <c r="B16" s="99" t="s">
        <v>173</v>
      </c>
      <c r="C16" s="14" t="s">
        <v>167</v>
      </c>
      <c r="D16" s="18" t="s">
        <v>172</v>
      </c>
      <c r="E16" s="18" t="s">
        <v>174</v>
      </c>
      <c r="F16" s="18"/>
      <c r="G16" s="212">
        <f t="shared" si="2"/>
        <v>4405.73</v>
      </c>
      <c r="H16" s="212">
        <f t="shared" si="2"/>
        <v>4131.70823</v>
      </c>
      <c r="I16" s="203">
        <f t="shared" si="0"/>
        <v>93.78033220374378</v>
      </c>
      <c r="J16" s="213">
        <f t="shared" si="1"/>
        <v>3262.31</v>
      </c>
      <c r="K16" s="213">
        <f t="shared" si="1"/>
        <v>3183.67711</v>
      </c>
      <c r="L16" s="213">
        <f>K16/J16*100</f>
        <v>97.58965610257762</v>
      </c>
      <c r="M16" s="213">
        <f t="shared" si="1"/>
        <v>0</v>
      </c>
      <c r="N16" s="213"/>
      <c r="O16" s="197"/>
    </row>
    <row r="17" spans="1:15" ht="16.5">
      <c r="A17" s="228"/>
      <c r="B17" s="160" t="s">
        <v>175</v>
      </c>
      <c r="C17" s="14" t="s">
        <v>167</v>
      </c>
      <c r="D17" s="18" t="s">
        <v>172</v>
      </c>
      <c r="E17" s="18" t="s">
        <v>176</v>
      </c>
      <c r="F17" s="18"/>
      <c r="G17" s="212">
        <f t="shared" si="2"/>
        <v>4405.73</v>
      </c>
      <c r="H17" s="212">
        <f t="shared" si="2"/>
        <v>4131.70823</v>
      </c>
      <c r="I17" s="203">
        <f t="shared" si="0"/>
        <v>93.78033220374378</v>
      </c>
      <c r="J17" s="213">
        <f t="shared" si="1"/>
        <v>3262.31</v>
      </c>
      <c r="K17" s="213">
        <f t="shared" si="1"/>
        <v>3183.67711</v>
      </c>
      <c r="L17" s="213">
        <f>K17/J17*100</f>
        <v>97.58965610257762</v>
      </c>
      <c r="M17" s="213">
        <f t="shared" si="1"/>
        <v>0</v>
      </c>
      <c r="N17" s="213"/>
      <c r="O17" s="197"/>
    </row>
    <row r="18" spans="1:15" ht="16.5">
      <c r="A18" s="228"/>
      <c r="B18" s="161" t="s">
        <v>185</v>
      </c>
      <c r="C18" s="15" t="s">
        <v>167</v>
      </c>
      <c r="D18" s="15" t="s">
        <v>172</v>
      </c>
      <c r="E18" s="15" t="s">
        <v>176</v>
      </c>
      <c r="F18" s="15" t="s">
        <v>177</v>
      </c>
      <c r="G18" s="214">
        <v>4405.73</v>
      </c>
      <c r="H18" s="221">
        <v>4131.70823</v>
      </c>
      <c r="I18" s="221">
        <f t="shared" si="0"/>
        <v>93.78033220374378</v>
      </c>
      <c r="J18" s="204">
        <v>3262.31</v>
      </c>
      <c r="K18" s="221">
        <v>3183.67711</v>
      </c>
      <c r="L18" s="215">
        <f>K18/J18*100</f>
        <v>97.58965610257762</v>
      </c>
      <c r="M18" s="204">
        <v>0</v>
      </c>
      <c r="N18" s="222"/>
      <c r="O18" s="197"/>
    </row>
    <row r="19" spans="1:15" ht="24.75" customHeight="1">
      <c r="A19" s="228"/>
      <c r="B19" s="162" t="s">
        <v>168</v>
      </c>
      <c r="C19" s="16" t="s">
        <v>167</v>
      </c>
      <c r="D19" s="16" t="s">
        <v>451</v>
      </c>
      <c r="E19" s="16"/>
      <c r="F19" s="16"/>
      <c r="G19" s="210">
        <f aca="true" t="shared" si="3" ref="G19:H21">G20</f>
        <v>34.369</v>
      </c>
      <c r="H19" s="210">
        <f t="shared" si="3"/>
        <v>36.43836</v>
      </c>
      <c r="I19" s="202">
        <f t="shared" si="0"/>
        <v>106.02100730309292</v>
      </c>
      <c r="J19" s="210">
        <f>J20</f>
        <v>0</v>
      </c>
      <c r="K19" s="210"/>
      <c r="L19" s="211"/>
      <c r="M19" s="210">
        <f>M20</f>
        <v>0</v>
      </c>
      <c r="N19" s="210"/>
      <c r="O19" s="197"/>
    </row>
    <row r="20" spans="1:15" ht="16.5">
      <c r="A20" s="228"/>
      <c r="B20" s="163" t="s">
        <v>452</v>
      </c>
      <c r="C20" s="18" t="s">
        <v>167</v>
      </c>
      <c r="D20" s="18" t="s">
        <v>451</v>
      </c>
      <c r="E20" s="18" t="s">
        <v>453</v>
      </c>
      <c r="F20" s="18"/>
      <c r="G20" s="212">
        <f t="shared" si="3"/>
        <v>34.369</v>
      </c>
      <c r="H20" s="212">
        <f t="shared" si="3"/>
        <v>36.43836</v>
      </c>
      <c r="I20" s="203">
        <f aca="true" t="shared" si="4" ref="I20:I80">H20/G20*100</f>
        <v>106.02100730309292</v>
      </c>
      <c r="J20" s="212">
        <f>J21</f>
        <v>0</v>
      </c>
      <c r="K20" s="212"/>
      <c r="L20" s="211"/>
      <c r="M20" s="212">
        <f>M21</f>
        <v>0</v>
      </c>
      <c r="N20" s="212"/>
      <c r="O20" s="197"/>
    </row>
    <row r="21" spans="1:15" ht="16.5">
      <c r="A21" s="228"/>
      <c r="B21" s="164" t="s">
        <v>454</v>
      </c>
      <c r="C21" s="18" t="s">
        <v>167</v>
      </c>
      <c r="D21" s="18" t="s">
        <v>451</v>
      </c>
      <c r="E21" s="18" t="s">
        <v>455</v>
      </c>
      <c r="F21" s="18"/>
      <c r="G21" s="212">
        <f t="shared" si="3"/>
        <v>34.369</v>
      </c>
      <c r="H21" s="212">
        <f t="shared" si="3"/>
        <v>36.43836</v>
      </c>
      <c r="I21" s="203">
        <f t="shared" si="4"/>
        <v>106.02100730309292</v>
      </c>
      <c r="J21" s="212">
        <f>J22</f>
        <v>0</v>
      </c>
      <c r="K21" s="212"/>
      <c r="L21" s="211"/>
      <c r="M21" s="212">
        <f>M22</f>
        <v>0</v>
      </c>
      <c r="N21" s="212"/>
      <c r="O21" s="197"/>
    </row>
    <row r="22" spans="1:15" ht="16.5">
      <c r="A22" s="228"/>
      <c r="B22" s="165" t="s">
        <v>169</v>
      </c>
      <c r="C22" s="15" t="s">
        <v>167</v>
      </c>
      <c r="D22" s="15" t="s">
        <v>451</v>
      </c>
      <c r="E22" s="15" t="s">
        <v>455</v>
      </c>
      <c r="F22" s="15" t="s">
        <v>170</v>
      </c>
      <c r="G22" s="214">
        <v>34.369</v>
      </c>
      <c r="H22" s="221">
        <v>36.43836</v>
      </c>
      <c r="I22" s="221">
        <f t="shared" si="4"/>
        <v>106.02100730309292</v>
      </c>
      <c r="J22" s="204">
        <v>0</v>
      </c>
      <c r="K22" s="222"/>
      <c r="L22" s="223"/>
      <c r="M22" s="204">
        <v>0</v>
      </c>
      <c r="N22" s="197"/>
      <c r="O22" s="197"/>
    </row>
    <row r="23" spans="1:15" ht="26.25" customHeight="1">
      <c r="A23" s="228" t="s">
        <v>178</v>
      </c>
      <c r="B23" s="158" t="s">
        <v>179</v>
      </c>
      <c r="C23" s="19" t="s">
        <v>180</v>
      </c>
      <c r="D23" s="19"/>
      <c r="E23" s="19"/>
      <c r="F23" s="19"/>
      <c r="G23" s="210">
        <f>SUM(G24+G28+G41+G45+G60+G64+G71+G79+G87+G113+G121+G125+G129+G132+G137+G141+G145+G156+G172)</f>
        <v>214948.20037000004</v>
      </c>
      <c r="H23" s="210">
        <f>SUM(H24+H28+H41+H45+H60+H64+H71+H79+H87+H113+H121+H125+H129+H132+H137+H141+H145+H156+H172)</f>
        <v>201860.52415999997</v>
      </c>
      <c r="I23" s="202">
        <f t="shared" si="4"/>
        <v>93.91124178408023</v>
      </c>
      <c r="J23" s="211">
        <f>SUM(J24+J28+J41+J45+J60+J64+J71+J79+J87+J113+J121+J125+J132+J137+J141+J145+J156+J172)</f>
        <v>20888.004</v>
      </c>
      <c r="K23" s="211">
        <f>SUM(K24+K28+K41+K45+K60+K64+K71+K79+K87+K113+K121+K125+K132+K137+K141+K145+K156+K172)</f>
        <v>20410.2002</v>
      </c>
      <c r="L23" s="211">
        <f aca="true" t="shared" si="5" ref="L23:L36">K23/J23*100</f>
        <v>97.71254448246945</v>
      </c>
      <c r="M23" s="211">
        <f>SUM(M24+M28+M41+M45+M60+M64+M71+M79+M87+M113+M121+M125+M132+M137+M141+M145+M156+M172)</f>
        <v>1728.06</v>
      </c>
      <c r="N23" s="211">
        <f>SUM(N24+N28+N41+N45+N60+N64+N71+N79+N87+N113+N121+N125+N132+N137+N141+N145+N156+N172)</f>
        <v>1524.53787</v>
      </c>
      <c r="O23" s="202">
        <f>N23/M23*100</f>
        <v>88.22250789903129</v>
      </c>
    </row>
    <row r="24" spans="1:15" ht="47.25">
      <c r="A24" s="228"/>
      <c r="B24" s="166" t="s">
        <v>181</v>
      </c>
      <c r="C24" s="13" t="s">
        <v>180</v>
      </c>
      <c r="D24" s="13" t="s">
        <v>182</v>
      </c>
      <c r="E24" s="13"/>
      <c r="F24" s="13"/>
      <c r="G24" s="210">
        <f aca="true" t="shared" si="6" ref="G24:M26">SUM(G25)</f>
        <v>2656.92</v>
      </c>
      <c r="H24" s="210">
        <f t="shared" si="6"/>
        <v>2397.75415</v>
      </c>
      <c r="I24" s="202">
        <f t="shared" si="4"/>
        <v>90.24562839679028</v>
      </c>
      <c r="J24" s="211">
        <f t="shared" si="6"/>
        <v>2338.56</v>
      </c>
      <c r="K24" s="211">
        <f t="shared" si="6"/>
        <v>2271.94325</v>
      </c>
      <c r="L24" s="211">
        <f t="shared" si="5"/>
        <v>97.15137734332238</v>
      </c>
      <c r="M24" s="211">
        <f t="shared" si="6"/>
        <v>0</v>
      </c>
      <c r="N24" s="211"/>
      <c r="O24" s="197"/>
    </row>
    <row r="25" spans="1:15" ht="47.25">
      <c r="A25" s="228"/>
      <c r="B25" s="69" t="s">
        <v>173</v>
      </c>
      <c r="C25" s="14" t="s">
        <v>180</v>
      </c>
      <c r="D25" s="14" t="s">
        <v>182</v>
      </c>
      <c r="E25" s="14" t="s">
        <v>174</v>
      </c>
      <c r="F25" s="14"/>
      <c r="G25" s="212">
        <f t="shared" si="6"/>
        <v>2656.92</v>
      </c>
      <c r="H25" s="212">
        <f t="shared" si="6"/>
        <v>2397.75415</v>
      </c>
      <c r="I25" s="203">
        <f t="shared" si="4"/>
        <v>90.24562839679028</v>
      </c>
      <c r="J25" s="213">
        <f t="shared" si="6"/>
        <v>2338.56</v>
      </c>
      <c r="K25" s="213">
        <f t="shared" si="6"/>
        <v>2271.94325</v>
      </c>
      <c r="L25" s="213">
        <f t="shared" si="5"/>
        <v>97.15137734332238</v>
      </c>
      <c r="M25" s="213">
        <f t="shared" si="6"/>
        <v>0</v>
      </c>
      <c r="N25" s="213"/>
      <c r="O25" s="197"/>
    </row>
    <row r="26" spans="1:15" ht="16.5">
      <c r="A26" s="228"/>
      <c r="B26" s="160" t="s">
        <v>183</v>
      </c>
      <c r="C26" s="14" t="s">
        <v>180</v>
      </c>
      <c r="D26" s="14" t="s">
        <v>182</v>
      </c>
      <c r="E26" s="14" t="s">
        <v>184</v>
      </c>
      <c r="F26" s="14"/>
      <c r="G26" s="212">
        <f t="shared" si="6"/>
        <v>2656.92</v>
      </c>
      <c r="H26" s="212">
        <f t="shared" si="6"/>
        <v>2397.75415</v>
      </c>
      <c r="I26" s="203">
        <f t="shared" si="4"/>
        <v>90.24562839679028</v>
      </c>
      <c r="J26" s="213">
        <f t="shared" si="6"/>
        <v>2338.56</v>
      </c>
      <c r="K26" s="213">
        <f t="shared" si="6"/>
        <v>2271.94325</v>
      </c>
      <c r="L26" s="213">
        <f t="shared" si="5"/>
        <v>97.15137734332238</v>
      </c>
      <c r="M26" s="213">
        <f t="shared" si="6"/>
        <v>0</v>
      </c>
      <c r="N26" s="213"/>
      <c r="O26" s="197"/>
    </row>
    <row r="27" spans="1:15" ht="16.5">
      <c r="A27" s="228"/>
      <c r="B27" s="167" t="s">
        <v>185</v>
      </c>
      <c r="C27" s="15" t="s">
        <v>180</v>
      </c>
      <c r="D27" s="15" t="s">
        <v>182</v>
      </c>
      <c r="E27" s="15" t="s">
        <v>184</v>
      </c>
      <c r="F27" s="15" t="s">
        <v>177</v>
      </c>
      <c r="G27" s="214">
        <v>2656.92</v>
      </c>
      <c r="H27" s="221">
        <v>2397.75415</v>
      </c>
      <c r="I27" s="221">
        <f t="shared" si="4"/>
        <v>90.24562839679028</v>
      </c>
      <c r="J27" s="204">
        <v>2338.56</v>
      </c>
      <c r="K27" s="221">
        <v>2271.94325</v>
      </c>
      <c r="L27" s="215">
        <f t="shared" si="5"/>
        <v>97.15137734332238</v>
      </c>
      <c r="M27" s="204">
        <v>0</v>
      </c>
      <c r="N27" s="222"/>
      <c r="O27" s="222"/>
    </row>
    <row r="28" spans="1:15" ht="63">
      <c r="A28" s="228"/>
      <c r="B28" s="168" t="s">
        <v>186</v>
      </c>
      <c r="C28" s="16" t="s">
        <v>180</v>
      </c>
      <c r="D28" s="16" t="s">
        <v>187</v>
      </c>
      <c r="E28" s="16"/>
      <c r="F28" s="16"/>
      <c r="G28" s="210">
        <f>SUM(G29)</f>
        <v>20065.306379999998</v>
      </c>
      <c r="H28" s="210">
        <f>SUM(H29)</f>
        <v>20013.265910000002</v>
      </c>
      <c r="I28" s="202">
        <f t="shared" si="4"/>
        <v>99.74064452834935</v>
      </c>
      <c r="J28" s="211">
        <f>SUM(J29)</f>
        <v>14752.408</v>
      </c>
      <c r="K28" s="211">
        <f>SUM(K29)</f>
        <v>14695.934120000002</v>
      </c>
      <c r="L28" s="211">
        <f t="shared" si="5"/>
        <v>99.6171887328496</v>
      </c>
      <c r="M28" s="211">
        <f>SUM(M29)</f>
        <v>0</v>
      </c>
      <c r="N28" s="211"/>
      <c r="O28" s="197"/>
    </row>
    <row r="29" spans="1:15" ht="50.25" customHeight="1">
      <c r="A29" s="228"/>
      <c r="B29" s="99" t="s">
        <v>173</v>
      </c>
      <c r="C29" s="18" t="s">
        <v>167</v>
      </c>
      <c r="D29" s="18" t="s">
        <v>187</v>
      </c>
      <c r="E29" s="18" t="s">
        <v>174</v>
      </c>
      <c r="F29" s="18"/>
      <c r="G29" s="212">
        <f>SUM(G30+G33+G35+G38)</f>
        <v>20065.306379999998</v>
      </c>
      <c r="H29" s="212">
        <f>SUM(H30+H33+H35+H38)</f>
        <v>20013.265910000002</v>
      </c>
      <c r="I29" s="203">
        <f t="shared" si="4"/>
        <v>99.74064452834935</v>
      </c>
      <c r="J29" s="213">
        <f>SUM(J30+J33+J35+J38)</f>
        <v>14752.408</v>
      </c>
      <c r="K29" s="213">
        <f>SUM(K30+K33+K35+K38)</f>
        <v>14695.934120000002</v>
      </c>
      <c r="L29" s="213">
        <f t="shared" si="5"/>
        <v>99.6171887328496</v>
      </c>
      <c r="M29" s="213">
        <f>SUM(M30+M33+M35+M38)</f>
        <v>0</v>
      </c>
      <c r="N29" s="213"/>
      <c r="O29" s="197"/>
    </row>
    <row r="30" spans="1:15" ht="16.5">
      <c r="A30" s="228"/>
      <c r="B30" s="169" t="s">
        <v>175</v>
      </c>
      <c r="C30" s="18" t="s">
        <v>167</v>
      </c>
      <c r="D30" s="18" t="s">
        <v>187</v>
      </c>
      <c r="E30" s="18" t="s">
        <v>176</v>
      </c>
      <c r="F30" s="18"/>
      <c r="G30" s="212">
        <f>SUM(G32)</f>
        <v>17707.39</v>
      </c>
      <c r="H30" s="212">
        <f>SUM(H32)</f>
        <v>17676.08346</v>
      </c>
      <c r="I30" s="203">
        <f t="shared" si="4"/>
        <v>99.8232007088566</v>
      </c>
      <c r="J30" s="213">
        <f>SUM(J32)</f>
        <v>13313.772</v>
      </c>
      <c r="K30" s="213">
        <f>SUM(K32)</f>
        <v>13303.87805</v>
      </c>
      <c r="L30" s="213">
        <f t="shared" si="5"/>
        <v>99.92568634944325</v>
      </c>
      <c r="M30" s="213">
        <f>SUM(M32)</f>
        <v>0</v>
      </c>
      <c r="N30" s="213"/>
      <c r="O30" s="197"/>
    </row>
    <row r="31" spans="1:15" ht="16.5">
      <c r="A31" s="234">
        <v>1</v>
      </c>
      <c r="B31" s="231">
        <v>2</v>
      </c>
      <c r="C31" s="230" t="s">
        <v>499</v>
      </c>
      <c r="D31" s="230" t="s">
        <v>396</v>
      </c>
      <c r="E31" s="230" t="s">
        <v>500</v>
      </c>
      <c r="F31" s="230" t="s">
        <v>501</v>
      </c>
      <c r="G31" s="232">
        <v>7</v>
      </c>
      <c r="H31" s="232">
        <v>8</v>
      </c>
      <c r="I31" s="233">
        <v>9</v>
      </c>
      <c r="J31" s="232">
        <v>10</v>
      </c>
      <c r="K31" s="232">
        <v>11</v>
      </c>
      <c r="L31" s="232">
        <v>12</v>
      </c>
      <c r="M31" s="232">
        <v>13</v>
      </c>
      <c r="N31" s="232">
        <v>14</v>
      </c>
      <c r="O31" s="233">
        <v>15</v>
      </c>
    </row>
    <row r="32" spans="1:15" ht="16.5">
      <c r="A32" s="228"/>
      <c r="B32" s="161" t="s">
        <v>185</v>
      </c>
      <c r="C32" s="15" t="s">
        <v>167</v>
      </c>
      <c r="D32" s="15" t="s">
        <v>187</v>
      </c>
      <c r="E32" s="15" t="s">
        <v>176</v>
      </c>
      <c r="F32" s="15" t="s">
        <v>177</v>
      </c>
      <c r="G32" s="214">
        <v>17707.39</v>
      </c>
      <c r="H32" s="221">
        <v>17676.08346</v>
      </c>
      <c r="I32" s="221">
        <f t="shared" si="4"/>
        <v>99.8232007088566</v>
      </c>
      <c r="J32" s="204">
        <v>13313.772</v>
      </c>
      <c r="K32" s="221">
        <v>13303.87805</v>
      </c>
      <c r="L32" s="215">
        <f t="shared" si="5"/>
        <v>99.92568634944325</v>
      </c>
      <c r="M32" s="204">
        <v>0</v>
      </c>
      <c r="N32" s="197"/>
      <c r="O32" s="197"/>
    </row>
    <row r="33" spans="1:15" ht="47.25">
      <c r="A33" s="228"/>
      <c r="B33" s="170" t="s">
        <v>188</v>
      </c>
      <c r="C33" s="18" t="s">
        <v>180</v>
      </c>
      <c r="D33" s="18" t="s">
        <v>187</v>
      </c>
      <c r="E33" s="18" t="s">
        <v>189</v>
      </c>
      <c r="F33" s="18"/>
      <c r="G33" s="212">
        <f>SUM(G34)</f>
        <v>938</v>
      </c>
      <c r="H33" s="212">
        <f>SUM(H34)</f>
        <v>938</v>
      </c>
      <c r="I33" s="203">
        <f t="shared" si="4"/>
        <v>100</v>
      </c>
      <c r="J33" s="213">
        <f>SUM(J34)</f>
        <v>502.784</v>
      </c>
      <c r="K33" s="213">
        <f>SUM(K34)</f>
        <v>486.71052</v>
      </c>
      <c r="L33" s="213">
        <f t="shared" si="5"/>
        <v>96.80310431517312</v>
      </c>
      <c r="M33" s="213">
        <f>SUM(M34)</f>
        <v>0</v>
      </c>
      <c r="N33" s="213"/>
      <c r="O33" s="197"/>
    </row>
    <row r="34" spans="1:15" ht="16.5">
      <c r="A34" s="228"/>
      <c r="B34" s="171" t="s">
        <v>185</v>
      </c>
      <c r="C34" s="15" t="s">
        <v>180</v>
      </c>
      <c r="D34" s="15" t="s">
        <v>187</v>
      </c>
      <c r="E34" s="15" t="s">
        <v>189</v>
      </c>
      <c r="F34" s="15" t="s">
        <v>177</v>
      </c>
      <c r="G34" s="214">
        <f>1110-172</f>
        <v>938</v>
      </c>
      <c r="H34" s="221">
        <v>938</v>
      </c>
      <c r="I34" s="221">
        <f t="shared" si="4"/>
        <v>100</v>
      </c>
      <c r="J34" s="204">
        <v>502.784</v>
      </c>
      <c r="K34" s="221">
        <v>486.71052</v>
      </c>
      <c r="L34" s="215">
        <f t="shared" si="5"/>
        <v>96.80310431517312</v>
      </c>
      <c r="M34" s="204">
        <v>0</v>
      </c>
      <c r="N34" s="197"/>
      <c r="O34" s="197"/>
    </row>
    <row r="35" spans="1:15" ht="47.25">
      <c r="A35" s="228"/>
      <c r="B35" s="99" t="s">
        <v>190</v>
      </c>
      <c r="C35" s="18" t="s">
        <v>180</v>
      </c>
      <c r="D35" s="18" t="s">
        <v>187</v>
      </c>
      <c r="E35" s="18" t="s">
        <v>191</v>
      </c>
      <c r="F35" s="18"/>
      <c r="G35" s="212">
        <f>SUM(G36)</f>
        <v>771</v>
      </c>
      <c r="H35" s="212">
        <f>SUM(H36)</f>
        <v>750.26607</v>
      </c>
      <c r="I35" s="203">
        <f t="shared" si="4"/>
        <v>97.31077431906616</v>
      </c>
      <c r="J35" s="213">
        <f>SUM(J36)</f>
        <v>423.943</v>
      </c>
      <c r="K35" s="213">
        <f>SUM(K36)</f>
        <v>408.89383</v>
      </c>
      <c r="L35" s="213">
        <f t="shared" si="5"/>
        <v>96.45019023783857</v>
      </c>
      <c r="M35" s="213">
        <f>SUM(M36)</f>
        <v>0</v>
      </c>
      <c r="N35" s="213"/>
      <c r="O35" s="197"/>
    </row>
    <row r="36" spans="1:15" ht="16.5">
      <c r="A36" s="228"/>
      <c r="B36" s="161" t="s">
        <v>185</v>
      </c>
      <c r="C36" s="15" t="s">
        <v>180</v>
      </c>
      <c r="D36" s="15" t="s">
        <v>187</v>
      </c>
      <c r="E36" s="15" t="s">
        <v>191</v>
      </c>
      <c r="F36" s="15" t="s">
        <v>177</v>
      </c>
      <c r="G36" s="214">
        <f>864-93</f>
        <v>771</v>
      </c>
      <c r="H36" s="221">
        <v>750.26607</v>
      </c>
      <c r="I36" s="221">
        <f t="shared" si="4"/>
        <v>97.31077431906616</v>
      </c>
      <c r="J36" s="204">
        <v>423.943</v>
      </c>
      <c r="K36" s="221">
        <v>408.89383</v>
      </c>
      <c r="L36" s="215">
        <f t="shared" si="5"/>
        <v>96.45019023783857</v>
      </c>
      <c r="M36" s="204">
        <v>0</v>
      </c>
      <c r="N36" s="197"/>
      <c r="O36" s="197"/>
    </row>
    <row r="37" spans="1:15" ht="31.5">
      <c r="A37" s="228"/>
      <c r="B37" s="167" t="s">
        <v>29</v>
      </c>
      <c r="C37" s="15"/>
      <c r="D37" s="15"/>
      <c r="E37" s="15"/>
      <c r="F37" s="15"/>
      <c r="G37" s="214">
        <v>42</v>
      </c>
      <c r="H37" s="221">
        <v>42</v>
      </c>
      <c r="I37" s="221">
        <f t="shared" si="4"/>
        <v>100</v>
      </c>
      <c r="J37" s="204">
        <v>0</v>
      </c>
      <c r="K37" s="222"/>
      <c r="L37" s="215"/>
      <c r="M37" s="204">
        <v>0</v>
      </c>
      <c r="N37" s="222"/>
      <c r="O37" s="197"/>
    </row>
    <row r="38" spans="1:15" ht="47.25">
      <c r="A38" s="228"/>
      <c r="B38" s="99" t="s">
        <v>192</v>
      </c>
      <c r="C38" s="18" t="s">
        <v>180</v>
      </c>
      <c r="D38" s="18" t="s">
        <v>187</v>
      </c>
      <c r="E38" s="18" t="s">
        <v>193</v>
      </c>
      <c r="F38" s="18"/>
      <c r="G38" s="212">
        <f>SUM(G39)</f>
        <v>648.91638</v>
      </c>
      <c r="H38" s="212">
        <f>SUM(H39)</f>
        <v>648.91638</v>
      </c>
      <c r="I38" s="203">
        <f t="shared" si="4"/>
        <v>100</v>
      </c>
      <c r="J38" s="213">
        <f>SUM(J39)</f>
        <v>511.909</v>
      </c>
      <c r="K38" s="213">
        <f>SUM(K39)</f>
        <v>496.45172</v>
      </c>
      <c r="L38" s="213">
        <f>K38/J38*100</f>
        <v>96.9804633245362</v>
      </c>
      <c r="M38" s="213">
        <f>SUM(M39)</f>
        <v>0</v>
      </c>
      <c r="N38" s="213"/>
      <c r="O38" s="197"/>
    </row>
    <row r="39" spans="1:15" ht="16.5">
      <c r="A39" s="228"/>
      <c r="B39" s="161" t="s">
        <v>185</v>
      </c>
      <c r="C39" s="15" t="s">
        <v>180</v>
      </c>
      <c r="D39" s="15" t="s">
        <v>187</v>
      </c>
      <c r="E39" s="15" t="s">
        <v>193</v>
      </c>
      <c r="F39" s="15" t="s">
        <v>177</v>
      </c>
      <c r="G39" s="214">
        <f>655-6.08362</f>
        <v>648.91638</v>
      </c>
      <c r="H39" s="221">
        <v>648.91638</v>
      </c>
      <c r="I39" s="221">
        <f t="shared" si="4"/>
        <v>100</v>
      </c>
      <c r="J39" s="204">
        <v>511.909</v>
      </c>
      <c r="K39" s="221">
        <v>496.45172</v>
      </c>
      <c r="L39" s="215">
        <f>K39/J39*100</f>
        <v>96.9804633245362</v>
      </c>
      <c r="M39" s="204">
        <v>0</v>
      </c>
      <c r="N39" s="197"/>
      <c r="O39" s="197"/>
    </row>
    <row r="40" spans="1:15" ht="31.5">
      <c r="A40" s="228"/>
      <c r="B40" s="167" t="s">
        <v>29</v>
      </c>
      <c r="C40" s="15"/>
      <c r="D40" s="15"/>
      <c r="E40" s="15"/>
      <c r="F40" s="15"/>
      <c r="G40" s="214">
        <v>50.92</v>
      </c>
      <c r="H40" s="222">
        <v>50.92</v>
      </c>
      <c r="I40" s="221">
        <f t="shared" si="4"/>
        <v>100</v>
      </c>
      <c r="J40" s="204">
        <v>0</v>
      </c>
      <c r="K40" s="222"/>
      <c r="L40" s="223"/>
      <c r="M40" s="204">
        <v>0</v>
      </c>
      <c r="N40" s="197"/>
      <c r="O40" s="197"/>
    </row>
    <row r="41" spans="1:15" ht="16.5">
      <c r="A41" s="228"/>
      <c r="B41" s="162" t="s">
        <v>194</v>
      </c>
      <c r="C41" s="13" t="s">
        <v>180</v>
      </c>
      <c r="D41" s="13" t="s">
        <v>195</v>
      </c>
      <c r="E41" s="13"/>
      <c r="F41" s="16"/>
      <c r="G41" s="210">
        <f>SUM(G43)</f>
        <v>129.876</v>
      </c>
      <c r="H41" s="210">
        <f>SUM(H43)</f>
        <v>0</v>
      </c>
      <c r="I41" s="203">
        <f t="shared" si="4"/>
        <v>0</v>
      </c>
      <c r="J41" s="211">
        <f>SUM(J43)</f>
        <v>0</v>
      </c>
      <c r="K41" s="197"/>
      <c r="L41" s="211"/>
      <c r="M41" s="211">
        <f>SUM(M43)</f>
        <v>0</v>
      </c>
      <c r="N41" s="197"/>
      <c r="O41" s="197"/>
    </row>
    <row r="42" spans="1:15" ht="17.25">
      <c r="A42" s="235"/>
      <c r="B42" s="163" t="s">
        <v>194</v>
      </c>
      <c r="C42" s="14" t="s">
        <v>180</v>
      </c>
      <c r="D42" s="14" t="s">
        <v>195</v>
      </c>
      <c r="E42" s="14" t="s">
        <v>196</v>
      </c>
      <c r="F42" s="18"/>
      <c r="G42" s="212">
        <f aca="true" t="shared" si="7" ref="G42:J43">SUM(G43)</f>
        <v>129.876</v>
      </c>
      <c r="H42" s="212">
        <f t="shared" si="7"/>
        <v>0</v>
      </c>
      <c r="I42" s="203">
        <f t="shared" si="4"/>
        <v>0</v>
      </c>
      <c r="J42" s="213">
        <f t="shared" si="7"/>
        <v>0</v>
      </c>
      <c r="K42" s="197"/>
      <c r="L42" s="211"/>
      <c r="M42" s="213">
        <f>SUM(M43)</f>
        <v>0</v>
      </c>
      <c r="N42" s="197"/>
      <c r="O42" s="197"/>
    </row>
    <row r="43" spans="1:15" ht="17.25">
      <c r="A43" s="235"/>
      <c r="B43" s="99" t="s">
        <v>197</v>
      </c>
      <c r="C43" s="18" t="s">
        <v>180</v>
      </c>
      <c r="D43" s="18" t="s">
        <v>195</v>
      </c>
      <c r="E43" s="18" t="s">
        <v>198</v>
      </c>
      <c r="F43" s="18"/>
      <c r="G43" s="212">
        <f t="shared" si="7"/>
        <v>129.876</v>
      </c>
      <c r="H43" s="212">
        <f t="shared" si="7"/>
        <v>0</v>
      </c>
      <c r="I43" s="203">
        <f t="shared" si="4"/>
        <v>0</v>
      </c>
      <c r="J43" s="213">
        <f t="shared" si="7"/>
        <v>0</v>
      </c>
      <c r="K43" s="197"/>
      <c r="L43" s="211"/>
      <c r="M43" s="213">
        <f>SUM(M44)</f>
        <v>0</v>
      </c>
      <c r="N43" s="197"/>
      <c r="O43" s="197"/>
    </row>
    <row r="44" spans="1:15" ht="17.25">
      <c r="A44" s="235"/>
      <c r="B44" s="172" t="s">
        <v>169</v>
      </c>
      <c r="C44" s="20" t="s">
        <v>180</v>
      </c>
      <c r="D44" s="20" t="s">
        <v>195</v>
      </c>
      <c r="E44" s="20" t="s">
        <v>198</v>
      </c>
      <c r="F44" s="20" t="s">
        <v>170</v>
      </c>
      <c r="G44" s="214">
        <v>129.876</v>
      </c>
      <c r="H44" s="221">
        <v>0</v>
      </c>
      <c r="I44" s="221">
        <f t="shared" si="4"/>
        <v>0</v>
      </c>
      <c r="J44" s="204">
        <v>0</v>
      </c>
      <c r="K44" s="222"/>
      <c r="L44" s="223"/>
      <c r="M44" s="204">
        <v>0</v>
      </c>
      <c r="N44" s="197"/>
      <c r="O44" s="197"/>
    </row>
    <row r="45" spans="1:15" ht="16.5">
      <c r="A45" s="228"/>
      <c r="B45" s="168" t="s">
        <v>199</v>
      </c>
      <c r="C45" s="16" t="s">
        <v>180</v>
      </c>
      <c r="D45" s="16" t="s">
        <v>200</v>
      </c>
      <c r="E45" s="16"/>
      <c r="F45" s="16"/>
      <c r="G45" s="210">
        <f>SUM(G46+G48+G54+G57)</f>
        <v>16006.88</v>
      </c>
      <c r="H45" s="210">
        <f>SUM(H46+H48+H54+H57)</f>
        <v>15041.858590000002</v>
      </c>
      <c r="I45" s="202">
        <f t="shared" si="4"/>
        <v>93.97120856781585</v>
      </c>
      <c r="J45" s="211">
        <f>SUM(J46+J48+J57)</f>
        <v>2915.502</v>
      </c>
      <c r="K45" s="211">
        <f>SUM(K46+K48+K57)</f>
        <v>2571.47239</v>
      </c>
      <c r="L45" s="211">
        <f>K45/J45*100</f>
        <v>88.19998717202046</v>
      </c>
      <c r="M45" s="211">
        <f>SUM(M46+M48+M57)</f>
        <v>1728.06</v>
      </c>
      <c r="N45" s="211">
        <f>SUM(N46+N48+N57)</f>
        <v>1524.53787</v>
      </c>
      <c r="O45" s="202">
        <f>N45/M45*100</f>
        <v>88.22250789903129</v>
      </c>
    </row>
    <row r="46" spans="1:15" ht="18.75" customHeight="1">
      <c r="A46" s="228"/>
      <c r="B46" s="99" t="s">
        <v>201</v>
      </c>
      <c r="C46" s="18" t="s">
        <v>180</v>
      </c>
      <c r="D46" s="18" t="s">
        <v>200</v>
      </c>
      <c r="E46" s="18" t="s">
        <v>503</v>
      </c>
      <c r="F46" s="18"/>
      <c r="G46" s="212">
        <f>SUM(G47)</f>
        <v>485.15</v>
      </c>
      <c r="H46" s="212">
        <f>SUM(H47)</f>
        <v>485.15</v>
      </c>
      <c r="I46" s="203">
        <f t="shared" si="4"/>
        <v>100</v>
      </c>
      <c r="J46" s="213">
        <f>SUM(J47)</f>
        <v>387.136</v>
      </c>
      <c r="K46" s="213">
        <f>SUM(K47)</f>
        <v>385.76702</v>
      </c>
      <c r="L46" s="213">
        <f>K46/J46*100</f>
        <v>99.64638266655645</v>
      </c>
      <c r="M46" s="213">
        <f>SUM(M47)</f>
        <v>0</v>
      </c>
      <c r="N46" s="213">
        <f>SUM(N47)</f>
        <v>0</v>
      </c>
      <c r="O46" s="203"/>
    </row>
    <row r="47" spans="1:15" ht="17.25">
      <c r="A47" s="235"/>
      <c r="B47" s="161" t="s">
        <v>202</v>
      </c>
      <c r="C47" s="15" t="s">
        <v>180</v>
      </c>
      <c r="D47" s="20" t="s">
        <v>200</v>
      </c>
      <c r="E47" s="20" t="s">
        <v>503</v>
      </c>
      <c r="F47" s="20" t="s">
        <v>167</v>
      </c>
      <c r="G47" s="214">
        <f>235.15+250</f>
        <v>485.15</v>
      </c>
      <c r="H47" s="222">
        <v>485.15</v>
      </c>
      <c r="I47" s="221">
        <f t="shared" si="4"/>
        <v>100</v>
      </c>
      <c r="J47" s="204">
        <v>387.136</v>
      </c>
      <c r="K47" s="221">
        <v>385.76702</v>
      </c>
      <c r="L47" s="215">
        <f>K47/J47*100</f>
        <v>99.64638266655645</v>
      </c>
      <c r="M47" s="204">
        <v>0</v>
      </c>
      <c r="N47" s="222"/>
      <c r="O47" s="203"/>
    </row>
    <row r="48" spans="1:15" ht="31.5">
      <c r="A48" s="228"/>
      <c r="B48" s="99" t="s">
        <v>203</v>
      </c>
      <c r="C48" s="18" t="s">
        <v>180</v>
      </c>
      <c r="D48" s="18" t="s">
        <v>200</v>
      </c>
      <c r="E48" s="18" t="s">
        <v>204</v>
      </c>
      <c r="F48" s="18"/>
      <c r="G48" s="212">
        <f>SUM(G49)</f>
        <v>11506.73</v>
      </c>
      <c r="H48" s="212">
        <f>SUM(H49)</f>
        <v>10542.226590000002</v>
      </c>
      <c r="I48" s="203">
        <f t="shared" si="4"/>
        <v>91.6179191655666</v>
      </c>
      <c r="J48" s="213">
        <f>SUM(J49)</f>
        <v>2528.366</v>
      </c>
      <c r="K48" s="213">
        <f>SUM(K49)</f>
        <v>2185.70537</v>
      </c>
      <c r="L48" s="213">
        <f>K48/J48*100</f>
        <v>86.44734860380183</v>
      </c>
      <c r="M48" s="213">
        <f>SUM(M49)</f>
        <v>1728.06</v>
      </c>
      <c r="N48" s="213">
        <f>SUM(N49)</f>
        <v>1524.53787</v>
      </c>
      <c r="O48" s="203">
        <f>N48/M48*100</f>
        <v>88.22250789903129</v>
      </c>
    </row>
    <row r="49" spans="1:15" ht="16.5">
      <c r="A49" s="228"/>
      <c r="B49" s="99" t="s">
        <v>205</v>
      </c>
      <c r="C49" s="18" t="s">
        <v>180</v>
      </c>
      <c r="D49" s="18" t="s">
        <v>200</v>
      </c>
      <c r="E49" s="18" t="s">
        <v>206</v>
      </c>
      <c r="F49" s="18"/>
      <c r="G49" s="212">
        <f>SUM(G50+G51+G52)</f>
        <v>11506.73</v>
      </c>
      <c r="H49" s="212">
        <f>SUM(H50+H51+H52)</f>
        <v>10542.226590000002</v>
      </c>
      <c r="I49" s="203">
        <f t="shared" si="4"/>
        <v>91.6179191655666</v>
      </c>
      <c r="J49" s="213">
        <f>SUM(J50+J51+J52)</f>
        <v>2528.366</v>
      </c>
      <c r="K49" s="213">
        <f>SUM(K50+K51+K52)</f>
        <v>2185.70537</v>
      </c>
      <c r="L49" s="213">
        <f>K49/J49*100</f>
        <v>86.44734860380183</v>
      </c>
      <c r="M49" s="213">
        <f>SUM(M50+M51+M52)</f>
        <v>1728.06</v>
      </c>
      <c r="N49" s="213">
        <f>SUM(N50+N51+N52)</f>
        <v>1524.53787</v>
      </c>
      <c r="O49" s="203">
        <f>N49/M49*100</f>
        <v>88.22250789903129</v>
      </c>
    </row>
    <row r="50" spans="1:15" ht="16.5">
      <c r="A50" s="228"/>
      <c r="B50" s="161" t="s">
        <v>185</v>
      </c>
      <c r="C50" s="15" t="s">
        <v>180</v>
      </c>
      <c r="D50" s="15" t="s">
        <v>200</v>
      </c>
      <c r="E50" s="15" t="s">
        <v>207</v>
      </c>
      <c r="F50" s="15" t="s">
        <v>177</v>
      </c>
      <c r="G50" s="214">
        <v>1731.15</v>
      </c>
      <c r="H50" s="221">
        <v>1694.477</v>
      </c>
      <c r="I50" s="221">
        <f t="shared" si="4"/>
        <v>97.88158160760189</v>
      </c>
      <c r="J50" s="204">
        <v>0</v>
      </c>
      <c r="K50" s="222"/>
      <c r="L50" s="215"/>
      <c r="M50" s="204">
        <v>0</v>
      </c>
      <c r="N50" s="222"/>
      <c r="O50" s="221"/>
    </row>
    <row r="51" spans="1:15" ht="16.5">
      <c r="A51" s="228"/>
      <c r="B51" s="161" t="s">
        <v>202</v>
      </c>
      <c r="C51" s="15" t="s">
        <v>180</v>
      </c>
      <c r="D51" s="15" t="s">
        <v>200</v>
      </c>
      <c r="E51" s="15" t="s">
        <v>207</v>
      </c>
      <c r="F51" s="15" t="s">
        <v>167</v>
      </c>
      <c r="G51" s="214">
        <v>9760.88</v>
      </c>
      <c r="H51" s="221">
        <v>8833.04959</v>
      </c>
      <c r="I51" s="221">
        <f t="shared" si="4"/>
        <v>90.49439794362804</v>
      </c>
      <c r="J51" s="204">
        <v>2528.366</v>
      </c>
      <c r="K51" s="221">
        <v>2185.70537</v>
      </c>
      <c r="L51" s="215">
        <f>K51/J51*100</f>
        <v>86.44734860380183</v>
      </c>
      <c r="M51" s="204">
        <v>1728.06</v>
      </c>
      <c r="N51" s="221">
        <v>1524.53787</v>
      </c>
      <c r="O51" s="221">
        <f>N51/M51*100</f>
        <v>88.22250789903129</v>
      </c>
    </row>
    <row r="52" spans="1:15" ht="63">
      <c r="A52" s="228"/>
      <c r="B52" s="99" t="s">
        <v>208</v>
      </c>
      <c r="C52" s="18" t="s">
        <v>180</v>
      </c>
      <c r="D52" s="18" t="s">
        <v>200</v>
      </c>
      <c r="E52" s="18" t="s">
        <v>209</v>
      </c>
      <c r="F52" s="18"/>
      <c r="G52" s="212">
        <f>SUM(G53)</f>
        <v>14.7</v>
      </c>
      <c r="H52" s="212">
        <f>SUM(H53)</f>
        <v>14.7</v>
      </c>
      <c r="I52" s="203">
        <f t="shared" si="4"/>
        <v>100</v>
      </c>
      <c r="J52" s="213">
        <f>SUM(J53)</f>
        <v>0</v>
      </c>
      <c r="K52" s="213"/>
      <c r="L52" s="211"/>
      <c r="M52" s="213">
        <f>SUM(M53)</f>
        <v>0</v>
      </c>
      <c r="N52" s="213"/>
      <c r="O52" s="203"/>
    </row>
    <row r="53" spans="1:15" ht="16.5">
      <c r="A53" s="228"/>
      <c r="B53" s="161" t="s">
        <v>185</v>
      </c>
      <c r="C53" s="15" t="s">
        <v>180</v>
      </c>
      <c r="D53" s="15" t="s">
        <v>200</v>
      </c>
      <c r="E53" s="15" t="s">
        <v>209</v>
      </c>
      <c r="F53" s="15" t="s">
        <v>177</v>
      </c>
      <c r="G53" s="214">
        <v>14.7</v>
      </c>
      <c r="H53" s="222">
        <v>14.7</v>
      </c>
      <c r="I53" s="221">
        <f t="shared" si="4"/>
        <v>100</v>
      </c>
      <c r="J53" s="204">
        <v>0</v>
      </c>
      <c r="K53" s="222"/>
      <c r="L53" s="223"/>
      <c r="M53" s="204">
        <v>0</v>
      </c>
      <c r="N53" s="197"/>
      <c r="O53" s="197"/>
    </row>
    <row r="54" spans="1:15" ht="16.5">
      <c r="A54" s="228"/>
      <c r="B54" s="99" t="s">
        <v>46</v>
      </c>
      <c r="C54" s="18" t="s">
        <v>180</v>
      </c>
      <c r="D54" s="18" t="s">
        <v>200</v>
      </c>
      <c r="E54" s="18" t="s">
        <v>502</v>
      </c>
      <c r="F54" s="18"/>
      <c r="G54" s="212">
        <f aca="true" t="shared" si="8" ref="G54:M55">G55</f>
        <v>3730</v>
      </c>
      <c r="H54" s="212">
        <f t="shared" si="8"/>
        <v>3730</v>
      </c>
      <c r="I54" s="203">
        <f t="shared" si="4"/>
        <v>100</v>
      </c>
      <c r="J54" s="212">
        <f t="shared" si="8"/>
        <v>0</v>
      </c>
      <c r="K54" s="212"/>
      <c r="L54" s="211"/>
      <c r="M54" s="212">
        <f t="shared" si="8"/>
        <v>0</v>
      </c>
      <c r="N54" s="212"/>
      <c r="O54" s="197"/>
    </row>
    <row r="55" spans="1:15" ht="63">
      <c r="A55" s="228"/>
      <c r="B55" s="99" t="s">
        <v>456</v>
      </c>
      <c r="C55" s="18" t="s">
        <v>180</v>
      </c>
      <c r="D55" s="18" t="s">
        <v>200</v>
      </c>
      <c r="E55" s="18" t="s">
        <v>502</v>
      </c>
      <c r="F55" s="18"/>
      <c r="G55" s="212">
        <f t="shared" si="8"/>
        <v>3730</v>
      </c>
      <c r="H55" s="212">
        <f t="shared" si="8"/>
        <v>3730</v>
      </c>
      <c r="I55" s="203">
        <f t="shared" si="4"/>
        <v>100</v>
      </c>
      <c r="J55" s="212">
        <f t="shared" si="8"/>
        <v>0</v>
      </c>
      <c r="K55" s="212"/>
      <c r="L55" s="211"/>
      <c r="M55" s="212">
        <f t="shared" si="8"/>
        <v>0</v>
      </c>
      <c r="N55" s="212"/>
      <c r="O55" s="197"/>
    </row>
    <row r="56" spans="1:15" ht="16.5">
      <c r="A56" s="228"/>
      <c r="B56" s="161" t="s">
        <v>185</v>
      </c>
      <c r="C56" s="15" t="s">
        <v>180</v>
      </c>
      <c r="D56" s="15" t="s">
        <v>200</v>
      </c>
      <c r="E56" s="18" t="s">
        <v>502</v>
      </c>
      <c r="F56" s="15" t="s">
        <v>177</v>
      </c>
      <c r="G56" s="214">
        <v>3730</v>
      </c>
      <c r="H56" s="222">
        <v>3730</v>
      </c>
      <c r="I56" s="221">
        <f t="shared" si="4"/>
        <v>100</v>
      </c>
      <c r="J56" s="215">
        <f>SUM(J57)</f>
        <v>0</v>
      </c>
      <c r="K56" s="213"/>
      <c r="L56" s="211"/>
      <c r="M56" s="204"/>
      <c r="N56" s="213"/>
      <c r="O56" s="197"/>
    </row>
    <row r="57" spans="1:15" ht="16.5">
      <c r="A57" s="228"/>
      <c r="B57" s="99" t="s">
        <v>33</v>
      </c>
      <c r="C57" s="18" t="s">
        <v>180</v>
      </c>
      <c r="D57" s="18" t="s">
        <v>200</v>
      </c>
      <c r="E57" s="18" t="s">
        <v>30</v>
      </c>
      <c r="F57" s="18"/>
      <c r="G57" s="212">
        <f>SUM(G58)</f>
        <v>285</v>
      </c>
      <c r="H57" s="212">
        <f>SUM(H58)</f>
        <v>284.482</v>
      </c>
      <c r="I57" s="203">
        <f t="shared" si="4"/>
        <v>99.81824561403509</v>
      </c>
      <c r="J57" s="213">
        <f>SUM(J58)</f>
        <v>0</v>
      </c>
      <c r="K57" s="213"/>
      <c r="L57" s="211"/>
      <c r="M57" s="213">
        <f>SUM(M58)</f>
        <v>0</v>
      </c>
      <c r="N57" s="213"/>
      <c r="O57" s="197"/>
    </row>
    <row r="58" spans="1:15" ht="63">
      <c r="A58" s="228"/>
      <c r="B58" s="99" t="s">
        <v>493</v>
      </c>
      <c r="C58" s="18" t="s">
        <v>180</v>
      </c>
      <c r="D58" s="18" t="s">
        <v>200</v>
      </c>
      <c r="E58" s="18" t="s">
        <v>31</v>
      </c>
      <c r="F58" s="18"/>
      <c r="G58" s="212">
        <f>SUM(G59)</f>
        <v>285</v>
      </c>
      <c r="H58" s="212">
        <f>SUM(H59)</f>
        <v>284.482</v>
      </c>
      <c r="I58" s="203">
        <f t="shared" si="4"/>
        <v>99.81824561403509</v>
      </c>
      <c r="J58" s="213">
        <f>SUM(J59)</f>
        <v>0</v>
      </c>
      <c r="K58" s="213"/>
      <c r="L58" s="211"/>
      <c r="M58" s="213">
        <f>SUM(M59)</f>
        <v>0</v>
      </c>
      <c r="N58" s="213"/>
      <c r="O58" s="197"/>
    </row>
    <row r="59" spans="1:15" ht="16.5">
      <c r="A59" s="228"/>
      <c r="B59" s="161" t="s">
        <v>185</v>
      </c>
      <c r="C59" s="15" t="s">
        <v>180</v>
      </c>
      <c r="D59" s="15" t="s">
        <v>200</v>
      </c>
      <c r="E59" s="15" t="s">
        <v>32</v>
      </c>
      <c r="F59" s="15" t="s">
        <v>177</v>
      </c>
      <c r="G59" s="214">
        <v>285</v>
      </c>
      <c r="H59" s="221">
        <v>284.482</v>
      </c>
      <c r="I59" s="221">
        <f t="shared" si="4"/>
        <v>99.81824561403509</v>
      </c>
      <c r="J59" s="204">
        <v>0</v>
      </c>
      <c r="K59" s="222"/>
      <c r="L59" s="215"/>
      <c r="M59" s="204">
        <v>0</v>
      </c>
      <c r="N59" s="197"/>
      <c r="O59" s="197"/>
    </row>
    <row r="60" spans="1:15" ht="16.5">
      <c r="A60" s="228"/>
      <c r="B60" s="168" t="s">
        <v>210</v>
      </c>
      <c r="C60" s="16" t="s">
        <v>180</v>
      </c>
      <c r="D60" s="16" t="s">
        <v>211</v>
      </c>
      <c r="E60" s="16"/>
      <c r="F60" s="16"/>
      <c r="G60" s="210">
        <f aca="true" t="shared" si="9" ref="G60:M61">SUM(G61)</f>
        <v>507.03999999999996</v>
      </c>
      <c r="H60" s="210">
        <f t="shared" si="9"/>
        <v>507.04</v>
      </c>
      <c r="I60" s="202">
        <f t="shared" si="4"/>
        <v>100.00000000000003</v>
      </c>
      <c r="J60" s="211">
        <f t="shared" si="9"/>
        <v>381.72</v>
      </c>
      <c r="K60" s="211">
        <f t="shared" si="9"/>
        <v>371.03272</v>
      </c>
      <c r="L60" s="211">
        <f>K60/J60*100</f>
        <v>97.20023053547101</v>
      </c>
      <c r="M60" s="211">
        <f t="shared" si="9"/>
        <v>0</v>
      </c>
      <c r="N60" s="211"/>
      <c r="O60" s="197"/>
    </row>
    <row r="61" spans="1:15" ht="31.5">
      <c r="A61" s="228"/>
      <c r="B61" s="160" t="s">
        <v>212</v>
      </c>
      <c r="C61" s="18" t="s">
        <v>180</v>
      </c>
      <c r="D61" s="18" t="s">
        <v>211</v>
      </c>
      <c r="E61" s="18" t="s">
        <v>213</v>
      </c>
      <c r="F61" s="18"/>
      <c r="G61" s="212">
        <f t="shared" si="9"/>
        <v>507.03999999999996</v>
      </c>
      <c r="H61" s="212">
        <f t="shared" si="9"/>
        <v>507.04</v>
      </c>
      <c r="I61" s="203">
        <f t="shared" si="4"/>
        <v>100.00000000000003</v>
      </c>
      <c r="J61" s="213">
        <f t="shared" si="9"/>
        <v>381.72</v>
      </c>
      <c r="K61" s="213">
        <f t="shared" si="9"/>
        <v>371.03272</v>
      </c>
      <c r="L61" s="213">
        <f>K61/J61*100</f>
        <v>97.20023053547101</v>
      </c>
      <c r="M61" s="213">
        <f t="shared" si="9"/>
        <v>0</v>
      </c>
      <c r="N61" s="213"/>
      <c r="O61" s="197"/>
    </row>
    <row r="62" spans="1:15" ht="17.25">
      <c r="A62" s="235"/>
      <c r="B62" s="172" t="s">
        <v>185</v>
      </c>
      <c r="C62" s="20" t="s">
        <v>180</v>
      </c>
      <c r="D62" s="20" t="s">
        <v>211</v>
      </c>
      <c r="E62" s="20" t="s">
        <v>213</v>
      </c>
      <c r="F62" s="20" t="s">
        <v>177</v>
      </c>
      <c r="G62" s="214">
        <f>707.04-200</f>
        <v>507.03999999999996</v>
      </c>
      <c r="H62" s="222">
        <v>507.04</v>
      </c>
      <c r="I62" s="221">
        <f t="shared" si="4"/>
        <v>100.00000000000003</v>
      </c>
      <c r="J62" s="204">
        <v>381.72</v>
      </c>
      <c r="K62" s="221">
        <v>371.03272</v>
      </c>
      <c r="L62" s="215">
        <f>K62/J62*100</f>
        <v>97.20023053547101</v>
      </c>
      <c r="M62" s="204">
        <v>0</v>
      </c>
      <c r="N62" s="197"/>
      <c r="O62" s="197"/>
    </row>
    <row r="63" spans="1:15" ht="16.5">
      <c r="A63" s="234">
        <v>1</v>
      </c>
      <c r="B63" s="230" t="s">
        <v>395</v>
      </c>
      <c r="C63" s="230" t="s">
        <v>499</v>
      </c>
      <c r="D63" s="230" t="s">
        <v>396</v>
      </c>
      <c r="E63" s="230" t="s">
        <v>500</v>
      </c>
      <c r="F63" s="230" t="s">
        <v>501</v>
      </c>
      <c r="G63" s="232">
        <v>7</v>
      </c>
      <c r="H63" s="233">
        <v>8</v>
      </c>
      <c r="I63" s="233">
        <v>9</v>
      </c>
      <c r="J63" s="236">
        <v>10</v>
      </c>
      <c r="K63" s="233">
        <v>11</v>
      </c>
      <c r="L63" s="232">
        <v>12</v>
      </c>
      <c r="M63" s="236">
        <v>13</v>
      </c>
      <c r="N63" s="233">
        <v>14</v>
      </c>
      <c r="O63" s="233">
        <v>15</v>
      </c>
    </row>
    <row r="64" spans="1:15" ht="47.25">
      <c r="A64" s="228"/>
      <c r="B64" s="168" t="s">
        <v>214</v>
      </c>
      <c r="C64" s="16" t="s">
        <v>180</v>
      </c>
      <c r="D64" s="16" t="s">
        <v>215</v>
      </c>
      <c r="E64" s="16"/>
      <c r="F64" s="16"/>
      <c r="G64" s="210">
        <f>SUM(G65+G68)</f>
        <v>648</v>
      </c>
      <c r="H64" s="210">
        <f>SUM(H65+H68)</f>
        <v>647.99991</v>
      </c>
      <c r="I64" s="202">
        <f t="shared" si="4"/>
        <v>99.99998611111111</v>
      </c>
      <c r="J64" s="211">
        <f>SUM(J65+J68)</f>
        <v>0</v>
      </c>
      <c r="K64" s="211"/>
      <c r="L64" s="211"/>
      <c r="M64" s="211">
        <f>SUM(M65+M68)</f>
        <v>0</v>
      </c>
      <c r="N64" s="211"/>
      <c r="O64" s="197"/>
    </row>
    <row r="65" spans="1:15" ht="38.25" customHeight="1">
      <c r="A65" s="228"/>
      <c r="B65" s="99" t="s">
        <v>216</v>
      </c>
      <c r="C65" s="18" t="s">
        <v>180</v>
      </c>
      <c r="D65" s="18" t="s">
        <v>215</v>
      </c>
      <c r="E65" s="18" t="s">
        <v>217</v>
      </c>
      <c r="F65" s="18"/>
      <c r="G65" s="212">
        <f aca="true" t="shared" si="10" ref="G65:M66">SUM(G66)</f>
        <v>389.28</v>
      </c>
      <c r="H65" s="212">
        <f t="shared" si="10"/>
        <v>381.4421</v>
      </c>
      <c r="I65" s="203">
        <f t="shared" si="4"/>
        <v>97.9865649404028</v>
      </c>
      <c r="J65" s="213">
        <f t="shared" si="10"/>
        <v>0</v>
      </c>
      <c r="K65" s="213"/>
      <c r="L65" s="211"/>
      <c r="M65" s="213">
        <f t="shared" si="10"/>
        <v>0</v>
      </c>
      <c r="N65" s="213"/>
      <c r="O65" s="197"/>
    </row>
    <row r="66" spans="1:15" ht="47.25">
      <c r="A66" s="228"/>
      <c r="B66" s="99" t="s">
        <v>218</v>
      </c>
      <c r="C66" s="18" t="s">
        <v>180</v>
      </c>
      <c r="D66" s="18" t="s">
        <v>215</v>
      </c>
      <c r="E66" s="18" t="s">
        <v>219</v>
      </c>
      <c r="F66" s="18"/>
      <c r="G66" s="212">
        <f t="shared" si="10"/>
        <v>389.28</v>
      </c>
      <c r="H66" s="212">
        <f t="shared" si="10"/>
        <v>381.4421</v>
      </c>
      <c r="I66" s="203">
        <f t="shared" si="4"/>
        <v>97.9865649404028</v>
      </c>
      <c r="J66" s="213">
        <f t="shared" si="10"/>
        <v>0</v>
      </c>
      <c r="K66" s="213"/>
      <c r="L66" s="211"/>
      <c r="M66" s="213">
        <f t="shared" si="10"/>
        <v>0</v>
      </c>
      <c r="N66" s="213"/>
      <c r="O66" s="197"/>
    </row>
    <row r="67" spans="1:15" ht="17.25">
      <c r="A67" s="235"/>
      <c r="B67" s="172" t="s">
        <v>185</v>
      </c>
      <c r="C67" s="15" t="s">
        <v>180</v>
      </c>
      <c r="D67" s="15" t="s">
        <v>215</v>
      </c>
      <c r="E67" s="15" t="s">
        <v>219</v>
      </c>
      <c r="F67" s="15" t="s">
        <v>177</v>
      </c>
      <c r="G67" s="214">
        <v>389.28</v>
      </c>
      <c r="H67" s="221">
        <v>381.4421</v>
      </c>
      <c r="I67" s="221">
        <f t="shared" si="4"/>
        <v>97.9865649404028</v>
      </c>
      <c r="J67" s="204">
        <v>0</v>
      </c>
      <c r="K67" s="222"/>
      <c r="L67" s="223"/>
      <c r="M67" s="204">
        <v>0</v>
      </c>
      <c r="N67" s="197"/>
      <c r="O67" s="197"/>
    </row>
    <row r="68" spans="1:15" ht="16.5">
      <c r="A68" s="228"/>
      <c r="B68" s="99" t="s">
        <v>220</v>
      </c>
      <c r="C68" s="18" t="s">
        <v>180</v>
      </c>
      <c r="D68" s="18" t="s">
        <v>215</v>
      </c>
      <c r="E68" s="18" t="s">
        <v>221</v>
      </c>
      <c r="F68" s="18"/>
      <c r="G68" s="212">
        <f aca="true" t="shared" si="11" ref="G68:M69">SUM(G69)</f>
        <v>258.72</v>
      </c>
      <c r="H68" s="212">
        <f t="shared" si="11"/>
        <v>266.55781</v>
      </c>
      <c r="I68" s="203">
        <f t="shared" si="4"/>
        <v>103.02945655534941</v>
      </c>
      <c r="J68" s="213">
        <f t="shared" si="11"/>
        <v>0</v>
      </c>
      <c r="K68" s="213"/>
      <c r="L68" s="211"/>
      <c r="M68" s="213">
        <f t="shared" si="11"/>
        <v>0</v>
      </c>
      <c r="N68" s="213"/>
      <c r="O68" s="197"/>
    </row>
    <row r="69" spans="1:15" ht="31.5">
      <c r="A69" s="228"/>
      <c r="B69" s="99" t="s">
        <v>222</v>
      </c>
      <c r="C69" s="18" t="s">
        <v>180</v>
      </c>
      <c r="D69" s="18" t="s">
        <v>215</v>
      </c>
      <c r="E69" s="18" t="s">
        <v>223</v>
      </c>
      <c r="F69" s="18"/>
      <c r="G69" s="212">
        <f t="shared" si="11"/>
        <v>258.72</v>
      </c>
      <c r="H69" s="212">
        <f t="shared" si="11"/>
        <v>266.55781</v>
      </c>
      <c r="I69" s="203">
        <f t="shared" si="4"/>
        <v>103.02945655534941</v>
      </c>
      <c r="J69" s="213">
        <f t="shared" si="11"/>
        <v>0</v>
      </c>
      <c r="K69" s="213"/>
      <c r="L69" s="211"/>
      <c r="M69" s="213">
        <f t="shared" si="11"/>
        <v>0</v>
      </c>
      <c r="N69" s="213"/>
      <c r="O69" s="197"/>
    </row>
    <row r="70" spans="1:15" ht="17.25">
      <c r="A70" s="235"/>
      <c r="B70" s="172" t="s">
        <v>185</v>
      </c>
      <c r="C70" s="20" t="s">
        <v>180</v>
      </c>
      <c r="D70" s="20" t="s">
        <v>215</v>
      </c>
      <c r="E70" s="20" t="s">
        <v>223</v>
      </c>
      <c r="F70" s="20" t="s">
        <v>177</v>
      </c>
      <c r="G70" s="214">
        <v>258.72</v>
      </c>
      <c r="H70" s="221">
        <v>266.55781</v>
      </c>
      <c r="I70" s="221">
        <f t="shared" si="4"/>
        <v>103.02945655534941</v>
      </c>
      <c r="J70" s="204">
        <v>0</v>
      </c>
      <c r="K70" s="222"/>
      <c r="L70" s="223"/>
      <c r="M70" s="204">
        <v>0</v>
      </c>
      <c r="N70" s="197"/>
      <c r="O70" s="197"/>
    </row>
    <row r="71" spans="1:15" ht="16.5">
      <c r="A71" s="228"/>
      <c r="B71" s="168" t="s">
        <v>224</v>
      </c>
      <c r="C71" s="15" t="s">
        <v>180</v>
      </c>
      <c r="D71" s="16" t="s">
        <v>225</v>
      </c>
      <c r="E71" s="16"/>
      <c r="F71" s="16"/>
      <c r="G71" s="210">
        <f aca="true" t="shared" si="12" ref="G71:M72">SUM(G72)</f>
        <v>10159.08699</v>
      </c>
      <c r="H71" s="210">
        <f t="shared" si="12"/>
        <v>10093.1624</v>
      </c>
      <c r="I71" s="202">
        <f t="shared" si="4"/>
        <v>99.35107761096157</v>
      </c>
      <c r="J71" s="211">
        <f t="shared" si="12"/>
        <v>0</v>
      </c>
      <c r="K71" s="211"/>
      <c r="L71" s="211"/>
      <c r="M71" s="211">
        <f t="shared" si="12"/>
        <v>0</v>
      </c>
      <c r="N71" s="211"/>
      <c r="O71" s="197"/>
    </row>
    <row r="72" spans="1:15" ht="16.5">
      <c r="A72" s="228"/>
      <c r="B72" s="99" t="s">
        <v>224</v>
      </c>
      <c r="C72" s="15" t="s">
        <v>180</v>
      </c>
      <c r="D72" s="18" t="s">
        <v>225</v>
      </c>
      <c r="E72" s="18" t="s">
        <v>226</v>
      </c>
      <c r="F72" s="18"/>
      <c r="G72" s="212">
        <f t="shared" si="12"/>
        <v>10159.08699</v>
      </c>
      <c r="H72" s="212">
        <f t="shared" si="12"/>
        <v>10093.1624</v>
      </c>
      <c r="I72" s="203">
        <f t="shared" si="4"/>
        <v>99.35107761096157</v>
      </c>
      <c r="J72" s="213">
        <f t="shared" si="12"/>
        <v>0</v>
      </c>
      <c r="K72" s="213"/>
      <c r="L72" s="211"/>
      <c r="M72" s="213">
        <f t="shared" si="12"/>
        <v>0</v>
      </c>
      <c r="N72" s="213"/>
      <c r="O72" s="197"/>
    </row>
    <row r="73" spans="1:15" ht="16.5">
      <c r="A73" s="228"/>
      <c r="B73" s="99" t="s">
        <v>227</v>
      </c>
      <c r="C73" s="18" t="s">
        <v>180</v>
      </c>
      <c r="D73" s="18" t="s">
        <v>225</v>
      </c>
      <c r="E73" s="18" t="s">
        <v>228</v>
      </c>
      <c r="F73" s="18"/>
      <c r="G73" s="212">
        <f>SUM(G74+G77)</f>
        <v>10159.08699</v>
      </c>
      <c r="H73" s="212">
        <f>SUM(H74+H77)</f>
        <v>10093.1624</v>
      </c>
      <c r="I73" s="203">
        <f t="shared" si="4"/>
        <v>99.35107761096157</v>
      </c>
      <c r="J73" s="213">
        <f>SUM(J77)</f>
        <v>0</v>
      </c>
      <c r="K73" s="213"/>
      <c r="L73" s="211"/>
      <c r="M73" s="213">
        <f>SUM(M77)</f>
        <v>0</v>
      </c>
      <c r="N73" s="213"/>
      <c r="O73" s="197"/>
    </row>
    <row r="74" spans="1:15" ht="52.5" customHeight="1">
      <c r="A74" s="228"/>
      <c r="B74" s="99" t="s">
        <v>35</v>
      </c>
      <c r="C74" s="18" t="s">
        <v>180</v>
      </c>
      <c r="D74" s="18" t="s">
        <v>225</v>
      </c>
      <c r="E74" s="18" t="s">
        <v>34</v>
      </c>
      <c r="F74" s="18"/>
      <c r="G74" s="212">
        <f aca="true" t="shared" si="13" ref="G74:M75">SUM(G75)</f>
        <v>8755.08699</v>
      </c>
      <c r="H74" s="212">
        <f t="shared" si="13"/>
        <v>8755.08699</v>
      </c>
      <c r="I74" s="203">
        <f t="shared" si="4"/>
        <v>100</v>
      </c>
      <c r="J74" s="213">
        <f t="shared" si="13"/>
        <v>0</v>
      </c>
      <c r="K74" s="213"/>
      <c r="L74" s="211"/>
      <c r="M74" s="213">
        <f t="shared" si="13"/>
        <v>0</v>
      </c>
      <c r="N74" s="213"/>
      <c r="O74" s="197"/>
    </row>
    <row r="75" spans="1:15" ht="16.5">
      <c r="A75" s="228"/>
      <c r="B75" s="161" t="s">
        <v>247</v>
      </c>
      <c r="C75" s="15" t="s">
        <v>180</v>
      </c>
      <c r="D75" s="15" t="s">
        <v>225</v>
      </c>
      <c r="E75" s="15" t="s">
        <v>34</v>
      </c>
      <c r="F75" s="15" t="s">
        <v>248</v>
      </c>
      <c r="G75" s="214">
        <f t="shared" si="13"/>
        <v>8755.08699</v>
      </c>
      <c r="H75" s="214">
        <f t="shared" si="13"/>
        <v>8755.08699</v>
      </c>
      <c r="I75" s="221">
        <f t="shared" si="4"/>
        <v>100</v>
      </c>
      <c r="J75" s="215">
        <f t="shared" si="13"/>
        <v>0</v>
      </c>
      <c r="K75" s="215"/>
      <c r="L75" s="223"/>
      <c r="M75" s="215">
        <f t="shared" si="13"/>
        <v>0</v>
      </c>
      <c r="N75" s="215"/>
      <c r="O75" s="197"/>
    </row>
    <row r="76" spans="1:15" ht="31.5">
      <c r="A76" s="228"/>
      <c r="B76" s="167" t="s">
        <v>29</v>
      </c>
      <c r="C76" s="15"/>
      <c r="D76" s="15"/>
      <c r="E76" s="15"/>
      <c r="F76" s="15"/>
      <c r="G76" s="214">
        <v>8755.08699</v>
      </c>
      <c r="H76" s="221">
        <v>8755.08699</v>
      </c>
      <c r="I76" s="221">
        <f t="shared" si="4"/>
        <v>100</v>
      </c>
      <c r="J76" s="215">
        <v>0</v>
      </c>
      <c r="K76" s="222"/>
      <c r="L76" s="223"/>
      <c r="M76" s="215">
        <v>0</v>
      </c>
      <c r="N76" s="197"/>
      <c r="O76" s="197"/>
    </row>
    <row r="77" spans="1:15" ht="16.5">
      <c r="A77" s="228"/>
      <c r="B77" s="99" t="s">
        <v>229</v>
      </c>
      <c r="C77" s="15" t="s">
        <v>180</v>
      </c>
      <c r="D77" s="18" t="s">
        <v>225</v>
      </c>
      <c r="E77" s="18" t="s">
        <v>230</v>
      </c>
      <c r="F77" s="18"/>
      <c r="G77" s="212">
        <f>SUM(G78)</f>
        <v>1404</v>
      </c>
      <c r="H77" s="212">
        <f>SUM(H78)</f>
        <v>1338.07541</v>
      </c>
      <c r="I77" s="203">
        <f t="shared" si="4"/>
        <v>95.30451638176638</v>
      </c>
      <c r="J77" s="213">
        <f>SUM(J78)</f>
        <v>0</v>
      </c>
      <c r="K77" s="213"/>
      <c r="L77" s="211"/>
      <c r="M77" s="213">
        <f>SUM(M78)</f>
        <v>0</v>
      </c>
      <c r="N77" s="213"/>
      <c r="O77" s="197"/>
    </row>
    <row r="78" spans="1:15" ht="17.25">
      <c r="A78" s="235"/>
      <c r="B78" s="161" t="s">
        <v>185</v>
      </c>
      <c r="C78" s="15" t="s">
        <v>180</v>
      </c>
      <c r="D78" s="15" t="s">
        <v>225</v>
      </c>
      <c r="E78" s="15" t="s">
        <v>230</v>
      </c>
      <c r="F78" s="15" t="s">
        <v>177</v>
      </c>
      <c r="G78" s="214">
        <v>1404</v>
      </c>
      <c r="H78" s="221">
        <v>1338.07541</v>
      </c>
      <c r="I78" s="221">
        <f t="shared" si="4"/>
        <v>95.30451638176638</v>
      </c>
      <c r="J78" s="204">
        <v>0</v>
      </c>
      <c r="K78" s="222"/>
      <c r="L78" s="223"/>
      <c r="M78" s="204">
        <v>0</v>
      </c>
      <c r="N78" s="197"/>
      <c r="O78" s="197"/>
    </row>
    <row r="79" spans="1:15" ht="16.5">
      <c r="A79" s="228"/>
      <c r="B79" s="162" t="s">
        <v>231</v>
      </c>
      <c r="C79" s="15" t="s">
        <v>180</v>
      </c>
      <c r="D79" s="13" t="s">
        <v>232</v>
      </c>
      <c r="E79" s="13"/>
      <c r="F79" s="13"/>
      <c r="G79" s="210">
        <f>SUM(G80)</f>
        <v>6983.09</v>
      </c>
      <c r="H79" s="210">
        <f>SUM(H80)</f>
        <v>6982.492</v>
      </c>
      <c r="I79" s="202">
        <f t="shared" si="4"/>
        <v>99.99143645578104</v>
      </c>
      <c r="J79" s="211">
        <f>SUM(J80)</f>
        <v>0</v>
      </c>
      <c r="K79" s="211"/>
      <c r="L79" s="211"/>
      <c r="M79" s="211">
        <f>SUM(M80)</f>
        <v>0</v>
      </c>
      <c r="N79" s="211"/>
      <c r="O79" s="197"/>
    </row>
    <row r="80" spans="1:15" ht="16.5">
      <c r="A80" s="228"/>
      <c r="B80" s="99" t="s">
        <v>233</v>
      </c>
      <c r="C80" s="18" t="s">
        <v>180</v>
      </c>
      <c r="D80" s="18" t="s">
        <v>232</v>
      </c>
      <c r="E80" s="18" t="s">
        <v>234</v>
      </c>
      <c r="F80" s="18"/>
      <c r="G80" s="212">
        <f>SUM(G81+G85)</f>
        <v>6983.09</v>
      </c>
      <c r="H80" s="212">
        <f>SUM(H81+H85)</f>
        <v>6982.492</v>
      </c>
      <c r="I80" s="203">
        <f t="shared" si="4"/>
        <v>99.99143645578104</v>
      </c>
      <c r="J80" s="213">
        <f>SUM(J81+J85)</f>
        <v>0</v>
      </c>
      <c r="K80" s="213"/>
      <c r="L80" s="211"/>
      <c r="M80" s="213">
        <f>SUM(M81+M85)</f>
        <v>0</v>
      </c>
      <c r="N80" s="213"/>
      <c r="O80" s="197"/>
    </row>
    <row r="81" spans="1:15" ht="47.25">
      <c r="A81" s="228"/>
      <c r="B81" s="99" t="s">
        <v>235</v>
      </c>
      <c r="C81" s="15" t="s">
        <v>180</v>
      </c>
      <c r="D81" s="18" t="s">
        <v>232</v>
      </c>
      <c r="E81" s="18" t="s">
        <v>236</v>
      </c>
      <c r="F81" s="18"/>
      <c r="G81" s="212">
        <f>SUM(G82)</f>
        <v>2611.7799999999997</v>
      </c>
      <c r="H81" s="212">
        <f>SUM(H82)</f>
        <v>2611.775</v>
      </c>
      <c r="I81" s="203">
        <f aca="true" t="shared" si="14" ref="I81:I146">H81/G81*100</f>
        <v>99.99980855967962</v>
      </c>
      <c r="J81" s="213">
        <f>SUM(J82)</f>
        <v>0</v>
      </c>
      <c r="K81" s="213"/>
      <c r="L81" s="211"/>
      <c r="M81" s="213">
        <f>SUM(M82)</f>
        <v>0</v>
      </c>
      <c r="N81" s="213"/>
      <c r="O81" s="197"/>
    </row>
    <row r="82" spans="1:15" ht="16.5">
      <c r="A82" s="228"/>
      <c r="B82" s="161" t="s">
        <v>185</v>
      </c>
      <c r="C82" s="15" t="s">
        <v>180</v>
      </c>
      <c r="D82" s="15" t="s">
        <v>232</v>
      </c>
      <c r="E82" s="15" t="s">
        <v>236</v>
      </c>
      <c r="F82" s="15" t="s">
        <v>177</v>
      </c>
      <c r="G82" s="214">
        <f>SUM(G83:G84)</f>
        <v>2611.7799999999997</v>
      </c>
      <c r="H82" s="214">
        <f>SUM(H83:H84)</f>
        <v>2611.775</v>
      </c>
      <c r="I82" s="221">
        <f t="shared" si="14"/>
        <v>99.99980855967962</v>
      </c>
      <c r="J82" s="215">
        <f>SUM(J83:J84)</f>
        <v>0</v>
      </c>
      <c r="K82" s="215"/>
      <c r="L82" s="223"/>
      <c r="M82" s="215">
        <f>SUM(M83:M84)</f>
        <v>0</v>
      </c>
      <c r="N82" s="215"/>
      <c r="O82" s="197"/>
    </row>
    <row r="83" spans="1:15" ht="16.5">
      <c r="A83" s="228"/>
      <c r="B83" s="99" t="s">
        <v>237</v>
      </c>
      <c r="C83" s="15"/>
      <c r="D83" s="18"/>
      <c r="E83" s="15"/>
      <c r="F83" s="15"/>
      <c r="G83" s="212">
        <v>1380.78</v>
      </c>
      <c r="H83" s="197">
        <v>1380.775</v>
      </c>
      <c r="I83" s="203">
        <f t="shared" si="14"/>
        <v>99.99963788583266</v>
      </c>
      <c r="J83" s="205">
        <v>0</v>
      </c>
      <c r="K83" s="197"/>
      <c r="L83" s="211"/>
      <c r="M83" s="205">
        <v>0</v>
      </c>
      <c r="N83" s="197"/>
      <c r="O83" s="197"/>
    </row>
    <row r="84" spans="1:15" ht="16.5">
      <c r="A84" s="228"/>
      <c r="B84" s="99" t="s">
        <v>238</v>
      </c>
      <c r="C84" s="15"/>
      <c r="D84" s="15"/>
      <c r="E84" s="15"/>
      <c r="F84" s="15"/>
      <c r="G84" s="212">
        <v>1231</v>
      </c>
      <c r="H84" s="197">
        <v>1231</v>
      </c>
      <c r="I84" s="203">
        <f t="shared" si="14"/>
        <v>100</v>
      </c>
      <c r="J84" s="205">
        <v>0</v>
      </c>
      <c r="K84" s="197"/>
      <c r="L84" s="211"/>
      <c r="M84" s="205">
        <v>0</v>
      </c>
      <c r="N84" s="197"/>
      <c r="O84" s="197"/>
    </row>
    <row r="85" spans="1:15" ht="16.5">
      <c r="A85" s="228"/>
      <c r="B85" s="99" t="s">
        <v>239</v>
      </c>
      <c r="C85" s="15" t="s">
        <v>180</v>
      </c>
      <c r="D85" s="18" t="s">
        <v>232</v>
      </c>
      <c r="E85" s="18" t="s">
        <v>240</v>
      </c>
      <c r="F85" s="18"/>
      <c r="G85" s="212">
        <f>SUM(G86)</f>
        <v>4371.31</v>
      </c>
      <c r="H85" s="212">
        <f>SUM(H86)</f>
        <v>4370.717</v>
      </c>
      <c r="I85" s="203">
        <f t="shared" si="14"/>
        <v>99.98643427256359</v>
      </c>
      <c r="J85" s="213">
        <f>SUM(J86)</f>
        <v>0</v>
      </c>
      <c r="K85" s="197"/>
      <c r="L85" s="211"/>
      <c r="M85" s="213">
        <f>SUM(M86)</f>
        <v>0</v>
      </c>
      <c r="N85" s="197"/>
      <c r="O85" s="197"/>
    </row>
    <row r="86" spans="1:15" ht="17.25">
      <c r="A86" s="235"/>
      <c r="B86" s="173" t="s">
        <v>185</v>
      </c>
      <c r="C86" s="15" t="s">
        <v>180</v>
      </c>
      <c r="D86" s="15" t="s">
        <v>232</v>
      </c>
      <c r="E86" s="15" t="s">
        <v>240</v>
      </c>
      <c r="F86" s="15" t="s">
        <v>177</v>
      </c>
      <c r="G86" s="214">
        <v>4371.31</v>
      </c>
      <c r="H86" s="222">
        <v>4370.717</v>
      </c>
      <c r="I86" s="221">
        <f t="shared" si="14"/>
        <v>99.98643427256359</v>
      </c>
      <c r="J86" s="204">
        <v>0</v>
      </c>
      <c r="K86" s="222"/>
      <c r="L86" s="223"/>
      <c r="M86" s="204">
        <v>0</v>
      </c>
      <c r="N86" s="197"/>
      <c r="O86" s="197"/>
    </row>
    <row r="87" spans="1:15" ht="16.5">
      <c r="A87" s="228"/>
      <c r="B87" s="162" t="s">
        <v>241</v>
      </c>
      <c r="C87" s="16" t="s">
        <v>180</v>
      </c>
      <c r="D87" s="13" t="s">
        <v>242</v>
      </c>
      <c r="E87" s="13"/>
      <c r="F87" s="13"/>
      <c r="G87" s="210">
        <f>SUM(G88+G94+G107+G105)</f>
        <v>112018.659</v>
      </c>
      <c r="H87" s="210">
        <f>SUM(H88+H94+H107+H105)</f>
        <v>101754.28619</v>
      </c>
      <c r="I87" s="202">
        <f t="shared" si="14"/>
        <v>90.83690797441164</v>
      </c>
      <c r="J87" s="210">
        <f>SUM(J88+J94+J107+J105)</f>
        <v>0</v>
      </c>
      <c r="K87" s="197"/>
      <c r="L87" s="211"/>
      <c r="M87" s="210">
        <f>SUM(M88+M94+M107+M105)</f>
        <v>0</v>
      </c>
      <c r="N87" s="197"/>
      <c r="O87" s="197"/>
    </row>
    <row r="88" spans="1:15" ht="63">
      <c r="A88" s="228"/>
      <c r="B88" s="174" t="s">
        <v>243</v>
      </c>
      <c r="C88" s="18" t="s">
        <v>180</v>
      </c>
      <c r="D88" s="18" t="s">
        <v>242</v>
      </c>
      <c r="E88" s="18" t="s">
        <v>244</v>
      </c>
      <c r="F88" s="18"/>
      <c r="G88" s="212">
        <f aca="true" t="shared" si="15" ref="G88:J90">SUM(G89)</f>
        <v>3800</v>
      </c>
      <c r="H88" s="212">
        <f t="shared" si="15"/>
        <v>0</v>
      </c>
      <c r="I88" s="203">
        <f t="shared" si="14"/>
        <v>0</v>
      </c>
      <c r="J88" s="213">
        <f t="shared" si="15"/>
        <v>0</v>
      </c>
      <c r="K88" s="197"/>
      <c r="L88" s="211"/>
      <c r="M88" s="213">
        <f>SUM(M89)</f>
        <v>0</v>
      </c>
      <c r="N88" s="197"/>
      <c r="O88" s="197"/>
    </row>
    <row r="89" spans="1:15" ht="66.75" customHeight="1">
      <c r="A89" s="228"/>
      <c r="B89" s="175" t="s">
        <v>245</v>
      </c>
      <c r="C89" s="18" t="s">
        <v>180</v>
      </c>
      <c r="D89" s="18" t="s">
        <v>242</v>
      </c>
      <c r="E89" s="18" t="s">
        <v>246</v>
      </c>
      <c r="F89" s="18"/>
      <c r="G89" s="212">
        <f t="shared" si="15"/>
        <v>3800</v>
      </c>
      <c r="H89" s="212">
        <f t="shared" si="15"/>
        <v>0</v>
      </c>
      <c r="I89" s="203">
        <f t="shared" si="14"/>
        <v>0</v>
      </c>
      <c r="J89" s="212">
        <f t="shared" si="15"/>
        <v>0</v>
      </c>
      <c r="K89" s="197"/>
      <c r="L89" s="211"/>
      <c r="M89" s="212">
        <f>SUM(M90)</f>
        <v>0</v>
      </c>
      <c r="N89" s="197"/>
      <c r="O89" s="197"/>
    </row>
    <row r="90" spans="1:15" ht="31.5">
      <c r="A90" s="228"/>
      <c r="B90" s="99" t="s">
        <v>249</v>
      </c>
      <c r="C90" s="18" t="s">
        <v>180</v>
      </c>
      <c r="D90" s="18" t="s">
        <v>242</v>
      </c>
      <c r="E90" s="18" t="s">
        <v>250</v>
      </c>
      <c r="F90" s="18"/>
      <c r="G90" s="212">
        <f t="shared" si="15"/>
        <v>3800</v>
      </c>
      <c r="H90" s="212">
        <f t="shared" si="15"/>
        <v>0</v>
      </c>
      <c r="I90" s="203">
        <f t="shared" si="14"/>
        <v>0</v>
      </c>
      <c r="J90" s="213">
        <f t="shared" si="15"/>
        <v>0</v>
      </c>
      <c r="K90" s="197"/>
      <c r="L90" s="211"/>
      <c r="M90" s="213">
        <f>SUM(M91)</f>
        <v>0</v>
      </c>
      <c r="N90" s="197"/>
      <c r="O90" s="197"/>
    </row>
    <row r="91" spans="1:15" ht="16.5">
      <c r="A91" s="228"/>
      <c r="B91" s="161" t="s">
        <v>247</v>
      </c>
      <c r="C91" s="15" t="s">
        <v>180</v>
      </c>
      <c r="D91" s="15" t="s">
        <v>242</v>
      </c>
      <c r="E91" s="15" t="s">
        <v>250</v>
      </c>
      <c r="F91" s="15" t="s">
        <v>248</v>
      </c>
      <c r="G91" s="214">
        <f>SUM(G92)</f>
        <v>3800</v>
      </c>
      <c r="H91" s="214">
        <f>SUM(H92)</f>
        <v>0</v>
      </c>
      <c r="I91" s="203">
        <f t="shared" si="14"/>
        <v>0</v>
      </c>
      <c r="J91" s="205">
        <v>0</v>
      </c>
      <c r="K91" s="197"/>
      <c r="L91" s="211"/>
      <c r="M91" s="205">
        <v>0</v>
      </c>
      <c r="N91" s="197"/>
      <c r="O91" s="197"/>
    </row>
    <row r="92" spans="1:15" ht="16.5">
      <c r="A92" s="228"/>
      <c r="B92" s="99" t="s">
        <v>251</v>
      </c>
      <c r="C92" s="18"/>
      <c r="D92" s="18"/>
      <c r="E92" s="18"/>
      <c r="F92" s="18"/>
      <c r="G92" s="212">
        <v>3800</v>
      </c>
      <c r="H92" s="203">
        <v>0</v>
      </c>
      <c r="I92" s="203">
        <f t="shared" si="14"/>
        <v>0</v>
      </c>
      <c r="J92" s="205">
        <v>0</v>
      </c>
      <c r="K92" s="197"/>
      <c r="L92" s="211"/>
      <c r="M92" s="205">
        <v>0</v>
      </c>
      <c r="N92" s="197"/>
      <c r="O92" s="197"/>
    </row>
    <row r="93" spans="1:15" ht="31.5">
      <c r="A93" s="228"/>
      <c r="B93" s="167" t="s">
        <v>29</v>
      </c>
      <c r="C93" s="18"/>
      <c r="D93" s="18"/>
      <c r="E93" s="18"/>
      <c r="F93" s="18"/>
      <c r="G93" s="212">
        <v>3800</v>
      </c>
      <c r="H93" s="203">
        <v>0</v>
      </c>
      <c r="I93" s="203">
        <f t="shared" si="14"/>
        <v>0</v>
      </c>
      <c r="J93" s="205"/>
      <c r="K93" s="197"/>
      <c r="L93" s="211"/>
      <c r="M93" s="205"/>
      <c r="N93" s="197"/>
      <c r="O93" s="197"/>
    </row>
    <row r="94" spans="1:15" ht="16.5">
      <c r="A94" s="228"/>
      <c r="B94" s="99" t="s">
        <v>252</v>
      </c>
      <c r="C94" s="18" t="s">
        <v>180</v>
      </c>
      <c r="D94" s="18" t="s">
        <v>242</v>
      </c>
      <c r="E94" s="18" t="s">
        <v>253</v>
      </c>
      <c r="F94" s="18"/>
      <c r="G94" s="212">
        <f>SUM(G96+G100+G102)</f>
        <v>96743.659</v>
      </c>
      <c r="H94" s="212">
        <f>SUM(H96+H100+H102)</f>
        <v>90279.28619</v>
      </c>
      <c r="I94" s="203">
        <f t="shared" si="14"/>
        <v>93.31803977974413</v>
      </c>
      <c r="J94" s="213">
        <f>SUM(J96+J102)</f>
        <v>0</v>
      </c>
      <c r="K94" s="197"/>
      <c r="L94" s="211"/>
      <c r="M94" s="213">
        <f>SUM(M96+M102)</f>
        <v>0</v>
      </c>
      <c r="N94" s="197"/>
      <c r="O94" s="197"/>
    </row>
    <row r="95" spans="1:15" ht="16.5">
      <c r="A95" s="234">
        <v>1</v>
      </c>
      <c r="B95" s="230" t="s">
        <v>395</v>
      </c>
      <c r="C95" s="230" t="s">
        <v>499</v>
      </c>
      <c r="D95" s="230" t="s">
        <v>396</v>
      </c>
      <c r="E95" s="230" t="s">
        <v>500</v>
      </c>
      <c r="F95" s="230" t="s">
        <v>501</v>
      </c>
      <c r="G95" s="232">
        <v>7</v>
      </c>
      <c r="H95" s="232">
        <v>8</v>
      </c>
      <c r="I95" s="233">
        <v>9</v>
      </c>
      <c r="J95" s="232">
        <v>10</v>
      </c>
      <c r="K95" s="233">
        <v>11</v>
      </c>
      <c r="L95" s="232">
        <v>12</v>
      </c>
      <c r="M95" s="232">
        <v>13</v>
      </c>
      <c r="N95" s="233">
        <v>14</v>
      </c>
      <c r="O95" s="233">
        <v>15</v>
      </c>
    </row>
    <row r="96" spans="1:15" ht="52.5" customHeight="1">
      <c r="A96" s="228"/>
      <c r="B96" s="176" t="s">
        <v>254</v>
      </c>
      <c r="C96" s="15" t="s">
        <v>180</v>
      </c>
      <c r="D96" s="14" t="s">
        <v>242</v>
      </c>
      <c r="E96" s="14" t="s">
        <v>255</v>
      </c>
      <c r="F96" s="14"/>
      <c r="G96" s="212">
        <f>SUM(G98+G99)</f>
        <v>93065.66</v>
      </c>
      <c r="H96" s="212">
        <f>SUM(H98+H99)</f>
        <v>86719</v>
      </c>
      <c r="I96" s="203">
        <f t="shared" si="14"/>
        <v>93.1804491581535</v>
      </c>
      <c r="J96" s="213">
        <f>SUM(J98+J99)</f>
        <v>0</v>
      </c>
      <c r="K96" s="197"/>
      <c r="L96" s="211"/>
      <c r="M96" s="213">
        <f>SUM(M98+M99)</f>
        <v>0</v>
      </c>
      <c r="N96" s="197"/>
      <c r="O96" s="197"/>
    </row>
    <row r="97" spans="1:15" ht="16.5">
      <c r="A97" s="228"/>
      <c r="B97" s="177" t="s">
        <v>256</v>
      </c>
      <c r="C97" s="15" t="s">
        <v>180</v>
      </c>
      <c r="D97" s="20" t="s">
        <v>242</v>
      </c>
      <c r="E97" s="14" t="s">
        <v>255</v>
      </c>
      <c r="F97" s="20" t="s">
        <v>257</v>
      </c>
      <c r="G97" s="214">
        <f>SUM(G98:G99)</f>
        <v>93065.66</v>
      </c>
      <c r="H97" s="214">
        <f>SUM(H98:H99)</f>
        <v>86719</v>
      </c>
      <c r="I97" s="221">
        <f t="shared" si="14"/>
        <v>93.1804491581535</v>
      </c>
      <c r="J97" s="215">
        <f>SUM(J98:J99)</f>
        <v>0</v>
      </c>
      <c r="K97" s="222"/>
      <c r="L97" s="223"/>
      <c r="M97" s="215">
        <f>SUM(M98:M99)</f>
        <v>0</v>
      </c>
      <c r="N97" s="197"/>
      <c r="O97" s="197"/>
    </row>
    <row r="98" spans="1:15" ht="16.5">
      <c r="A98" s="228"/>
      <c r="B98" s="176" t="s">
        <v>237</v>
      </c>
      <c r="C98" s="15"/>
      <c r="D98" s="20"/>
      <c r="E98" s="14"/>
      <c r="F98" s="14"/>
      <c r="G98" s="212">
        <v>930.66</v>
      </c>
      <c r="H98" s="203">
        <v>519</v>
      </c>
      <c r="I98" s="203"/>
      <c r="J98" s="205">
        <v>0</v>
      </c>
      <c r="K98" s="197"/>
      <c r="L98" s="211"/>
      <c r="M98" s="205">
        <v>0</v>
      </c>
      <c r="N98" s="197"/>
      <c r="O98" s="197"/>
    </row>
    <row r="99" spans="1:15" ht="16.5">
      <c r="A99" s="228"/>
      <c r="B99" s="176" t="s">
        <v>258</v>
      </c>
      <c r="C99" s="15"/>
      <c r="D99" s="20"/>
      <c r="E99" s="14"/>
      <c r="F99" s="14"/>
      <c r="G99" s="212">
        <v>92135</v>
      </c>
      <c r="H99" s="203">
        <v>86200</v>
      </c>
      <c r="I99" s="203">
        <f t="shared" si="14"/>
        <v>93.55836544201443</v>
      </c>
      <c r="J99" s="205">
        <v>0</v>
      </c>
      <c r="K99" s="197"/>
      <c r="L99" s="211"/>
      <c r="M99" s="205">
        <v>0</v>
      </c>
      <c r="N99" s="197"/>
      <c r="O99" s="197"/>
    </row>
    <row r="100" spans="1:15" ht="16.5">
      <c r="A100" s="228"/>
      <c r="B100" s="177" t="s">
        <v>256</v>
      </c>
      <c r="C100" s="15" t="s">
        <v>180</v>
      </c>
      <c r="D100" s="20" t="s">
        <v>242</v>
      </c>
      <c r="E100" s="14" t="s">
        <v>268</v>
      </c>
      <c r="F100" s="20" t="s">
        <v>257</v>
      </c>
      <c r="G100" s="214">
        <f>G101</f>
        <v>2481</v>
      </c>
      <c r="H100" s="214">
        <f>H101</f>
        <v>2481</v>
      </c>
      <c r="I100" s="221">
        <f t="shared" si="14"/>
        <v>100</v>
      </c>
      <c r="J100" s="204">
        <v>0</v>
      </c>
      <c r="K100" s="222"/>
      <c r="L100" s="223"/>
      <c r="M100" s="204">
        <v>0</v>
      </c>
      <c r="N100" s="197"/>
      <c r="O100" s="197"/>
    </row>
    <row r="101" spans="1:15" ht="47.25">
      <c r="A101" s="228"/>
      <c r="B101" s="177" t="s">
        <v>56</v>
      </c>
      <c r="C101" s="15" t="s">
        <v>180</v>
      </c>
      <c r="D101" s="20" t="s">
        <v>242</v>
      </c>
      <c r="E101" s="14" t="s">
        <v>268</v>
      </c>
      <c r="F101" s="20" t="s">
        <v>257</v>
      </c>
      <c r="G101" s="214">
        <v>2481</v>
      </c>
      <c r="H101" s="221">
        <v>2481</v>
      </c>
      <c r="I101" s="221">
        <f t="shared" si="14"/>
        <v>100</v>
      </c>
      <c r="J101" s="204">
        <v>0</v>
      </c>
      <c r="K101" s="222"/>
      <c r="L101" s="223"/>
      <c r="M101" s="204">
        <v>0</v>
      </c>
      <c r="N101" s="197"/>
      <c r="O101" s="197"/>
    </row>
    <row r="102" spans="1:15" ht="16.5">
      <c r="A102" s="228"/>
      <c r="B102" s="99" t="s">
        <v>259</v>
      </c>
      <c r="C102" s="18" t="s">
        <v>180</v>
      </c>
      <c r="D102" s="18" t="s">
        <v>242</v>
      </c>
      <c r="E102" s="18" t="s">
        <v>260</v>
      </c>
      <c r="F102" s="18"/>
      <c r="G102" s="212">
        <f>SUM(G103:G104)</f>
        <v>1196.999</v>
      </c>
      <c r="H102" s="212">
        <f>SUM(H103:H104)</f>
        <v>1079.28619</v>
      </c>
      <c r="I102" s="203">
        <f t="shared" si="14"/>
        <v>90.16600598663825</v>
      </c>
      <c r="J102" s="213">
        <f>SUM(J103)</f>
        <v>0</v>
      </c>
      <c r="K102" s="197"/>
      <c r="L102" s="211"/>
      <c r="M102" s="213">
        <f>SUM(M103)</f>
        <v>0</v>
      </c>
      <c r="N102" s="197"/>
      <c r="O102" s="197"/>
    </row>
    <row r="103" spans="1:15" ht="17.25">
      <c r="A103" s="235"/>
      <c r="B103" s="161" t="s">
        <v>256</v>
      </c>
      <c r="C103" s="15" t="s">
        <v>180</v>
      </c>
      <c r="D103" s="15" t="s">
        <v>242</v>
      </c>
      <c r="E103" s="15" t="s">
        <v>260</v>
      </c>
      <c r="F103" s="15" t="s">
        <v>257</v>
      </c>
      <c r="G103" s="214">
        <v>70.709</v>
      </c>
      <c r="H103" s="221">
        <v>70</v>
      </c>
      <c r="I103" s="221">
        <f t="shared" si="14"/>
        <v>98.9972987879902</v>
      </c>
      <c r="J103" s="204">
        <v>0</v>
      </c>
      <c r="K103" s="222"/>
      <c r="L103" s="223"/>
      <c r="M103" s="204">
        <v>0</v>
      </c>
      <c r="N103" s="222"/>
      <c r="O103" s="197"/>
    </row>
    <row r="104" spans="1:15" ht="17.25">
      <c r="A104" s="235"/>
      <c r="B104" s="161" t="s">
        <v>185</v>
      </c>
      <c r="C104" s="15" t="s">
        <v>180</v>
      </c>
      <c r="D104" s="15" t="s">
        <v>242</v>
      </c>
      <c r="E104" s="15" t="s">
        <v>260</v>
      </c>
      <c r="F104" s="15" t="s">
        <v>177</v>
      </c>
      <c r="G104" s="214">
        <v>1126.29</v>
      </c>
      <c r="H104" s="221">
        <v>1009.28619</v>
      </c>
      <c r="I104" s="221">
        <f t="shared" si="14"/>
        <v>89.61157339583944</v>
      </c>
      <c r="J104" s="204">
        <v>0</v>
      </c>
      <c r="K104" s="222"/>
      <c r="L104" s="223"/>
      <c r="M104" s="204">
        <v>0</v>
      </c>
      <c r="N104" s="197"/>
      <c r="O104" s="197"/>
    </row>
    <row r="105" spans="1:15" ht="47.25">
      <c r="A105" s="235"/>
      <c r="B105" s="99" t="s">
        <v>457</v>
      </c>
      <c r="C105" s="18" t="s">
        <v>180</v>
      </c>
      <c r="D105" s="18" t="s">
        <v>242</v>
      </c>
      <c r="E105" s="18" t="s">
        <v>458</v>
      </c>
      <c r="F105" s="18"/>
      <c r="G105" s="212">
        <f>G106</f>
        <v>11200</v>
      </c>
      <c r="H105" s="212">
        <f>H106</f>
        <v>11200</v>
      </c>
      <c r="I105" s="203">
        <f t="shared" si="14"/>
        <v>100</v>
      </c>
      <c r="J105" s="212">
        <f>J106</f>
        <v>0</v>
      </c>
      <c r="K105" s="197"/>
      <c r="L105" s="211"/>
      <c r="M105" s="212">
        <f>M106</f>
        <v>0</v>
      </c>
      <c r="N105" s="197"/>
      <c r="O105" s="197"/>
    </row>
    <row r="106" spans="1:15" ht="17.25">
      <c r="A106" s="235"/>
      <c r="B106" s="161" t="s">
        <v>185</v>
      </c>
      <c r="C106" s="15" t="s">
        <v>180</v>
      </c>
      <c r="D106" s="15" t="s">
        <v>242</v>
      </c>
      <c r="E106" s="15" t="s">
        <v>458</v>
      </c>
      <c r="F106" s="15" t="s">
        <v>177</v>
      </c>
      <c r="G106" s="214">
        <v>11200</v>
      </c>
      <c r="H106" s="222">
        <v>11200</v>
      </c>
      <c r="I106" s="221">
        <f t="shared" si="14"/>
        <v>100</v>
      </c>
      <c r="J106" s="215">
        <f>SUM(J107)</f>
        <v>0</v>
      </c>
      <c r="K106" s="222"/>
      <c r="L106" s="223"/>
      <c r="M106" s="215">
        <f>SUM(M107)</f>
        <v>0</v>
      </c>
      <c r="N106" s="197"/>
      <c r="O106" s="197"/>
    </row>
    <row r="107" spans="1:15" ht="17.25">
      <c r="A107" s="235"/>
      <c r="B107" s="99" t="s">
        <v>46</v>
      </c>
      <c r="C107" s="18" t="s">
        <v>180</v>
      </c>
      <c r="D107" s="18" t="s">
        <v>242</v>
      </c>
      <c r="E107" s="18" t="s">
        <v>47</v>
      </c>
      <c r="F107" s="18"/>
      <c r="G107" s="212">
        <f>SUM(G108)</f>
        <v>275</v>
      </c>
      <c r="H107" s="212">
        <f>SUM(H108)</f>
        <v>275</v>
      </c>
      <c r="I107" s="203">
        <f t="shared" si="14"/>
        <v>100</v>
      </c>
      <c r="J107" s="213">
        <f>SUM(J108)</f>
        <v>0</v>
      </c>
      <c r="K107" s="197"/>
      <c r="L107" s="211"/>
      <c r="M107" s="213">
        <f>SUM(M108)</f>
        <v>0</v>
      </c>
      <c r="N107" s="197"/>
      <c r="O107" s="197"/>
    </row>
    <row r="108" spans="1:15" ht="47.25">
      <c r="A108" s="235"/>
      <c r="B108" s="99" t="s">
        <v>36</v>
      </c>
      <c r="C108" s="18" t="s">
        <v>180</v>
      </c>
      <c r="D108" s="18" t="s">
        <v>242</v>
      </c>
      <c r="E108" s="18" t="s">
        <v>40</v>
      </c>
      <c r="F108" s="18"/>
      <c r="G108" s="206">
        <f>SUM(G109+G111)</f>
        <v>275</v>
      </c>
      <c r="H108" s="206">
        <f>SUM(H109+H111)</f>
        <v>275</v>
      </c>
      <c r="I108" s="203">
        <f t="shared" si="14"/>
        <v>100</v>
      </c>
      <c r="J108" s="206">
        <f>SUM(J109+J111)</f>
        <v>0</v>
      </c>
      <c r="K108" s="197"/>
      <c r="L108" s="211"/>
      <c r="M108" s="206">
        <f>SUM(M109+M111)</f>
        <v>0</v>
      </c>
      <c r="N108" s="197"/>
      <c r="O108" s="197"/>
    </row>
    <row r="109" spans="1:15" ht="17.25">
      <c r="A109" s="235"/>
      <c r="B109" s="99" t="s">
        <v>48</v>
      </c>
      <c r="C109" s="15" t="s">
        <v>180</v>
      </c>
      <c r="D109" s="15" t="s">
        <v>242</v>
      </c>
      <c r="E109" s="15" t="s">
        <v>41</v>
      </c>
      <c r="F109" s="15"/>
      <c r="G109" s="206">
        <f>SUM(G110)</f>
        <v>138</v>
      </c>
      <c r="H109" s="206">
        <f>SUM(H110)</f>
        <v>138</v>
      </c>
      <c r="I109" s="203">
        <f t="shared" si="14"/>
        <v>100</v>
      </c>
      <c r="J109" s="204">
        <v>0</v>
      </c>
      <c r="K109" s="197"/>
      <c r="L109" s="211"/>
      <c r="M109" s="204">
        <v>0</v>
      </c>
      <c r="N109" s="197"/>
      <c r="O109" s="197"/>
    </row>
    <row r="110" spans="1:15" ht="17.25">
      <c r="A110" s="235"/>
      <c r="B110" s="161" t="s">
        <v>185</v>
      </c>
      <c r="C110" s="15" t="s">
        <v>180</v>
      </c>
      <c r="D110" s="15" t="s">
        <v>242</v>
      </c>
      <c r="E110" s="15" t="s">
        <v>41</v>
      </c>
      <c r="F110" s="15" t="s">
        <v>177</v>
      </c>
      <c r="G110" s="207">
        <v>138</v>
      </c>
      <c r="H110" s="221">
        <v>138</v>
      </c>
      <c r="I110" s="221">
        <f t="shared" si="14"/>
        <v>100</v>
      </c>
      <c r="J110" s="204">
        <v>0</v>
      </c>
      <c r="K110" s="222"/>
      <c r="L110" s="223"/>
      <c r="M110" s="204">
        <v>0</v>
      </c>
      <c r="N110" s="197"/>
      <c r="O110" s="197"/>
    </row>
    <row r="111" spans="1:15" ht="17.25">
      <c r="A111" s="235"/>
      <c r="B111" s="99" t="s">
        <v>37</v>
      </c>
      <c r="C111" s="15" t="s">
        <v>180</v>
      </c>
      <c r="D111" s="15" t="s">
        <v>242</v>
      </c>
      <c r="E111" s="15" t="s">
        <v>42</v>
      </c>
      <c r="F111" s="15"/>
      <c r="G111" s="206">
        <f>SUM(G112)</f>
        <v>137</v>
      </c>
      <c r="H111" s="206">
        <f>SUM(H112)</f>
        <v>137</v>
      </c>
      <c r="I111" s="203">
        <f t="shared" si="14"/>
        <v>100</v>
      </c>
      <c r="J111" s="204"/>
      <c r="K111" s="197"/>
      <c r="L111" s="211"/>
      <c r="M111" s="204"/>
      <c r="N111" s="197"/>
      <c r="O111" s="197"/>
    </row>
    <row r="112" spans="1:15" ht="17.25">
      <c r="A112" s="235"/>
      <c r="B112" s="161" t="s">
        <v>185</v>
      </c>
      <c r="C112" s="15" t="s">
        <v>180</v>
      </c>
      <c r="D112" s="15" t="s">
        <v>242</v>
      </c>
      <c r="E112" s="15" t="s">
        <v>42</v>
      </c>
      <c r="F112" s="15" t="s">
        <v>177</v>
      </c>
      <c r="G112" s="207">
        <v>137</v>
      </c>
      <c r="H112" s="221">
        <v>137</v>
      </c>
      <c r="I112" s="221">
        <f t="shared" si="14"/>
        <v>100</v>
      </c>
      <c r="J112" s="204">
        <v>0</v>
      </c>
      <c r="K112" s="222"/>
      <c r="L112" s="223"/>
      <c r="M112" s="204">
        <v>0</v>
      </c>
      <c r="N112" s="197"/>
      <c r="O112" s="197"/>
    </row>
    <row r="113" spans="1:15" ht="16.5">
      <c r="A113" s="228"/>
      <c r="B113" s="168" t="s">
        <v>261</v>
      </c>
      <c r="C113" s="15" t="s">
        <v>180</v>
      </c>
      <c r="D113" s="16" t="s">
        <v>262</v>
      </c>
      <c r="E113" s="16"/>
      <c r="F113" s="16"/>
      <c r="G113" s="210">
        <f>SUM(G114)</f>
        <v>2417.522</v>
      </c>
      <c r="H113" s="210">
        <f>SUM(H114)</f>
        <v>2373.61159</v>
      </c>
      <c r="I113" s="202">
        <f t="shared" si="14"/>
        <v>98.1836603762034</v>
      </c>
      <c r="J113" s="211">
        <f>SUM(J114)</f>
        <v>0</v>
      </c>
      <c r="K113" s="197"/>
      <c r="L113" s="211"/>
      <c r="M113" s="211">
        <f>SUM(M114)</f>
        <v>0</v>
      </c>
      <c r="N113" s="197"/>
      <c r="O113" s="197"/>
    </row>
    <row r="114" spans="1:15" ht="16.5">
      <c r="A114" s="228"/>
      <c r="B114" s="163" t="s">
        <v>261</v>
      </c>
      <c r="C114" s="15" t="s">
        <v>180</v>
      </c>
      <c r="D114" s="14" t="s">
        <v>262</v>
      </c>
      <c r="E114" s="14" t="s">
        <v>263</v>
      </c>
      <c r="F114" s="14"/>
      <c r="G114" s="212">
        <f>SUM(G115+G117+G119)</f>
        <v>2417.522</v>
      </c>
      <c r="H114" s="212">
        <f>SUM(H115+H117+H119)</f>
        <v>2373.61159</v>
      </c>
      <c r="I114" s="203">
        <f t="shared" si="14"/>
        <v>98.1836603762034</v>
      </c>
      <c r="J114" s="213">
        <f>SUM(J115+J117+J119)</f>
        <v>0</v>
      </c>
      <c r="K114" s="197"/>
      <c r="L114" s="211"/>
      <c r="M114" s="213">
        <f>SUM(M115+M117+M119)</f>
        <v>0</v>
      </c>
      <c r="N114" s="197"/>
      <c r="O114" s="197"/>
    </row>
    <row r="115" spans="1:15" ht="16.5">
      <c r="A115" s="228"/>
      <c r="B115" s="99" t="s">
        <v>264</v>
      </c>
      <c r="C115" s="18" t="s">
        <v>180</v>
      </c>
      <c r="D115" s="18" t="s">
        <v>262</v>
      </c>
      <c r="E115" s="18" t="s">
        <v>265</v>
      </c>
      <c r="F115" s="18"/>
      <c r="G115" s="212">
        <f>SUM(G116)</f>
        <v>450.14</v>
      </c>
      <c r="H115" s="212">
        <f>SUM(H116)</f>
        <v>406.22959</v>
      </c>
      <c r="I115" s="203">
        <f t="shared" si="14"/>
        <v>90.24516594837162</v>
      </c>
      <c r="J115" s="213">
        <f>SUM(J116)</f>
        <v>0</v>
      </c>
      <c r="K115" s="197"/>
      <c r="L115" s="211"/>
      <c r="M115" s="213">
        <f>SUM(M116)</f>
        <v>0</v>
      </c>
      <c r="N115" s="197"/>
      <c r="O115" s="197"/>
    </row>
    <row r="116" spans="1:15" ht="17.25">
      <c r="A116" s="235"/>
      <c r="B116" s="161" t="s">
        <v>185</v>
      </c>
      <c r="C116" s="15" t="s">
        <v>180</v>
      </c>
      <c r="D116" s="15" t="s">
        <v>262</v>
      </c>
      <c r="E116" s="15" t="s">
        <v>266</v>
      </c>
      <c r="F116" s="15" t="s">
        <v>177</v>
      </c>
      <c r="G116" s="214">
        <v>450.14</v>
      </c>
      <c r="H116" s="221">
        <v>406.22959</v>
      </c>
      <c r="I116" s="221">
        <f t="shared" si="14"/>
        <v>90.24516594837162</v>
      </c>
      <c r="J116" s="204">
        <v>0</v>
      </c>
      <c r="K116" s="222"/>
      <c r="L116" s="223"/>
      <c r="M116" s="204">
        <v>0</v>
      </c>
      <c r="N116" s="197"/>
      <c r="O116" s="197"/>
    </row>
    <row r="117" spans="1:15" ht="16.5" hidden="1">
      <c r="A117" s="228"/>
      <c r="B117" s="99" t="s">
        <v>267</v>
      </c>
      <c r="C117" s="18" t="s">
        <v>180</v>
      </c>
      <c r="D117" s="18" t="s">
        <v>262</v>
      </c>
      <c r="E117" s="18" t="s">
        <v>269</v>
      </c>
      <c r="F117" s="18"/>
      <c r="G117" s="212">
        <f>SUM(G118)</f>
        <v>0</v>
      </c>
      <c r="H117" s="197"/>
      <c r="I117" s="203"/>
      <c r="J117" s="213">
        <f>SUM(J118)</f>
        <v>0</v>
      </c>
      <c r="K117" s="197"/>
      <c r="L117" s="211"/>
      <c r="M117" s="213">
        <f>SUM(M118)</f>
        <v>0</v>
      </c>
      <c r="N117" s="197"/>
      <c r="O117" s="197"/>
    </row>
    <row r="118" spans="1:15" ht="17.25" hidden="1">
      <c r="A118" s="235"/>
      <c r="B118" s="161" t="s">
        <v>185</v>
      </c>
      <c r="C118" s="15" t="s">
        <v>180</v>
      </c>
      <c r="D118" s="15" t="s">
        <v>262</v>
      </c>
      <c r="E118" s="15" t="s">
        <v>269</v>
      </c>
      <c r="F118" s="15" t="s">
        <v>177</v>
      </c>
      <c r="G118" s="214">
        <v>0</v>
      </c>
      <c r="H118" s="197"/>
      <c r="I118" s="203"/>
      <c r="J118" s="204">
        <v>0</v>
      </c>
      <c r="K118" s="197"/>
      <c r="L118" s="211"/>
      <c r="M118" s="204">
        <v>0</v>
      </c>
      <c r="N118" s="197"/>
      <c r="O118" s="197"/>
    </row>
    <row r="119" spans="1:15" ht="31.5">
      <c r="A119" s="228"/>
      <c r="B119" s="175" t="s">
        <v>270</v>
      </c>
      <c r="C119" s="18" t="s">
        <v>180</v>
      </c>
      <c r="D119" s="15" t="s">
        <v>262</v>
      </c>
      <c r="E119" s="15" t="s">
        <v>271</v>
      </c>
      <c r="F119" s="15"/>
      <c r="G119" s="212">
        <f>SUM(G120)</f>
        <v>1967.382</v>
      </c>
      <c r="H119" s="212">
        <f>SUM(H120)</f>
        <v>1967.382</v>
      </c>
      <c r="I119" s="203">
        <f t="shared" si="14"/>
        <v>100</v>
      </c>
      <c r="J119" s="213">
        <f>SUM(J120)</f>
        <v>0</v>
      </c>
      <c r="K119" s="197"/>
      <c r="L119" s="211"/>
      <c r="M119" s="213">
        <f>SUM(M120)</f>
        <v>0</v>
      </c>
      <c r="N119" s="197"/>
      <c r="O119" s="197"/>
    </row>
    <row r="120" spans="1:15" ht="17.25">
      <c r="A120" s="235"/>
      <c r="B120" s="167" t="s">
        <v>185</v>
      </c>
      <c r="C120" s="15" t="s">
        <v>180</v>
      </c>
      <c r="D120" s="15" t="s">
        <v>262</v>
      </c>
      <c r="E120" s="15" t="s">
        <v>271</v>
      </c>
      <c r="F120" s="15" t="s">
        <v>177</v>
      </c>
      <c r="G120" s="214">
        <v>1967.382</v>
      </c>
      <c r="H120" s="221">
        <v>1967.382</v>
      </c>
      <c r="I120" s="221">
        <f t="shared" si="14"/>
        <v>100</v>
      </c>
      <c r="J120" s="204">
        <v>0</v>
      </c>
      <c r="K120" s="222"/>
      <c r="L120" s="223"/>
      <c r="M120" s="204">
        <v>0</v>
      </c>
      <c r="N120" s="197"/>
      <c r="O120" s="197"/>
    </row>
    <row r="121" spans="1:15" ht="16.5">
      <c r="A121" s="228"/>
      <c r="B121" s="159" t="s">
        <v>272</v>
      </c>
      <c r="C121" s="16" t="s">
        <v>180</v>
      </c>
      <c r="D121" s="13" t="s">
        <v>273</v>
      </c>
      <c r="E121" s="13"/>
      <c r="F121" s="13"/>
      <c r="G121" s="210">
        <f aca="true" t="shared" si="16" ref="G121:H123">SUM(G122)</f>
        <v>115</v>
      </c>
      <c r="H121" s="210">
        <f t="shared" si="16"/>
        <v>123.3</v>
      </c>
      <c r="I121" s="202">
        <f t="shared" si="14"/>
        <v>107.21739130434781</v>
      </c>
      <c r="J121" s="211">
        <f>SUM(J122)</f>
        <v>0</v>
      </c>
      <c r="K121" s="197"/>
      <c r="L121" s="211"/>
      <c r="M121" s="211">
        <f>SUM(M122)</f>
        <v>0</v>
      </c>
      <c r="N121" s="197"/>
      <c r="O121" s="197"/>
    </row>
    <row r="122" spans="1:15" ht="16.5">
      <c r="A122" s="228"/>
      <c r="B122" s="160" t="s">
        <v>274</v>
      </c>
      <c r="C122" s="15" t="s">
        <v>180</v>
      </c>
      <c r="D122" s="18" t="s">
        <v>273</v>
      </c>
      <c r="E122" s="18" t="s">
        <v>275</v>
      </c>
      <c r="F122" s="18"/>
      <c r="G122" s="212">
        <f t="shared" si="16"/>
        <v>115</v>
      </c>
      <c r="H122" s="212">
        <f t="shared" si="16"/>
        <v>123.3</v>
      </c>
      <c r="I122" s="203">
        <f t="shared" si="14"/>
        <v>107.21739130434781</v>
      </c>
      <c r="J122" s="213">
        <f>SUM(J123)</f>
        <v>0</v>
      </c>
      <c r="K122" s="197"/>
      <c r="L122" s="211"/>
      <c r="M122" s="213">
        <f>SUM(M123)</f>
        <v>0</v>
      </c>
      <c r="N122" s="197"/>
      <c r="O122" s="197"/>
    </row>
    <row r="123" spans="1:15" ht="16.5">
      <c r="A123" s="228"/>
      <c r="B123" s="160" t="s">
        <v>276</v>
      </c>
      <c r="C123" s="18" t="s">
        <v>180</v>
      </c>
      <c r="D123" s="18" t="s">
        <v>273</v>
      </c>
      <c r="E123" s="18" t="s">
        <v>277</v>
      </c>
      <c r="F123" s="18"/>
      <c r="G123" s="212">
        <f t="shared" si="16"/>
        <v>115</v>
      </c>
      <c r="H123" s="212">
        <f t="shared" si="16"/>
        <v>123.3</v>
      </c>
      <c r="I123" s="203">
        <f t="shared" si="14"/>
        <v>107.21739130434781</v>
      </c>
      <c r="J123" s="213">
        <f>SUM(J124)</f>
        <v>0</v>
      </c>
      <c r="K123" s="197"/>
      <c r="L123" s="211"/>
      <c r="M123" s="213">
        <f>SUM(M124)</f>
        <v>0</v>
      </c>
      <c r="N123" s="197"/>
      <c r="O123" s="197"/>
    </row>
    <row r="124" spans="1:15" ht="17.25">
      <c r="A124" s="235"/>
      <c r="B124" s="167" t="s">
        <v>185</v>
      </c>
      <c r="C124" s="15" t="s">
        <v>180</v>
      </c>
      <c r="D124" s="15" t="s">
        <v>273</v>
      </c>
      <c r="E124" s="15" t="s">
        <v>277</v>
      </c>
      <c r="F124" s="15" t="s">
        <v>177</v>
      </c>
      <c r="G124" s="214">
        <v>115</v>
      </c>
      <c r="H124" s="222">
        <v>123.3</v>
      </c>
      <c r="I124" s="221">
        <f t="shared" si="14"/>
        <v>107.21739130434781</v>
      </c>
      <c r="J124" s="204">
        <v>0</v>
      </c>
      <c r="K124" s="222"/>
      <c r="L124" s="223"/>
      <c r="M124" s="204">
        <v>0</v>
      </c>
      <c r="N124" s="197"/>
      <c r="O124" s="197"/>
    </row>
    <row r="125" spans="1:15" ht="16.5">
      <c r="A125" s="228"/>
      <c r="B125" s="159" t="s">
        <v>278</v>
      </c>
      <c r="C125" s="16" t="s">
        <v>180</v>
      </c>
      <c r="D125" s="13" t="s">
        <v>279</v>
      </c>
      <c r="E125" s="13"/>
      <c r="F125" s="13"/>
      <c r="G125" s="210">
        <f aca="true" t="shared" si="17" ref="G125:J126">SUM(G126)</f>
        <v>1114.078</v>
      </c>
      <c r="H125" s="210">
        <f t="shared" si="17"/>
        <v>1150.10812</v>
      </c>
      <c r="I125" s="202">
        <f t="shared" si="14"/>
        <v>103.23407517247448</v>
      </c>
      <c r="J125" s="211">
        <f t="shared" si="17"/>
        <v>0</v>
      </c>
      <c r="K125" s="197"/>
      <c r="L125" s="211"/>
      <c r="M125" s="211">
        <f>SUM(M126)</f>
        <v>0</v>
      </c>
      <c r="N125" s="197"/>
      <c r="O125" s="197"/>
    </row>
    <row r="126" spans="1:15" ht="31.5">
      <c r="A126" s="228"/>
      <c r="B126" s="163" t="s">
        <v>280</v>
      </c>
      <c r="C126" s="18" t="s">
        <v>180</v>
      </c>
      <c r="D126" s="14" t="s">
        <v>279</v>
      </c>
      <c r="E126" s="14" t="s">
        <v>281</v>
      </c>
      <c r="F126" s="14"/>
      <c r="G126" s="212">
        <f t="shared" si="17"/>
        <v>1114.078</v>
      </c>
      <c r="H126" s="212">
        <f t="shared" si="17"/>
        <v>1150.10812</v>
      </c>
      <c r="I126" s="203">
        <f t="shared" si="14"/>
        <v>103.23407517247448</v>
      </c>
      <c r="J126" s="213">
        <f t="shared" si="17"/>
        <v>0</v>
      </c>
      <c r="K126" s="197"/>
      <c r="L126" s="211"/>
      <c r="M126" s="213">
        <f>SUM(M127)</f>
        <v>0</v>
      </c>
      <c r="N126" s="197"/>
      <c r="O126" s="197"/>
    </row>
    <row r="127" spans="1:15" ht="31.5">
      <c r="A127" s="228"/>
      <c r="B127" s="163" t="s">
        <v>282</v>
      </c>
      <c r="C127" s="18" t="s">
        <v>180</v>
      </c>
      <c r="D127" s="14" t="s">
        <v>279</v>
      </c>
      <c r="E127" s="14" t="s">
        <v>283</v>
      </c>
      <c r="F127" s="14"/>
      <c r="G127" s="212">
        <f>SUM(G128:G128)</f>
        <v>1114.078</v>
      </c>
      <c r="H127" s="212">
        <f>SUM(H128:H128)</f>
        <v>1150.10812</v>
      </c>
      <c r="I127" s="203">
        <f t="shared" si="14"/>
        <v>103.23407517247448</v>
      </c>
      <c r="J127" s="213">
        <f>SUM(J128:J128)</f>
        <v>0</v>
      </c>
      <c r="K127" s="197"/>
      <c r="L127" s="211"/>
      <c r="M127" s="213">
        <f>SUM(M128:M128)</f>
        <v>0</v>
      </c>
      <c r="N127" s="197"/>
      <c r="O127" s="197"/>
    </row>
    <row r="128" spans="1:15" ht="17.25">
      <c r="A128" s="235"/>
      <c r="B128" s="172" t="s">
        <v>185</v>
      </c>
      <c r="C128" s="15" t="s">
        <v>180</v>
      </c>
      <c r="D128" s="20" t="s">
        <v>279</v>
      </c>
      <c r="E128" s="20" t="s">
        <v>283</v>
      </c>
      <c r="F128" s="20" t="s">
        <v>177</v>
      </c>
      <c r="G128" s="214">
        <v>1114.078</v>
      </c>
      <c r="H128" s="221">
        <v>1150.10812</v>
      </c>
      <c r="I128" s="221">
        <f t="shared" si="14"/>
        <v>103.23407517247448</v>
      </c>
      <c r="J128" s="204">
        <v>0</v>
      </c>
      <c r="K128" s="222"/>
      <c r="L128" s="223"/>
      <c r="M128" s="204">
        <v>0</v>
      </c>
      <c r="N128" s="197"/>
      <c r="O128" s="197"/>
    </row>
    <row r="129" spans="1:15" ht="31.5">
      <c r="A129" s="235"/>
      <c r="B129" s="168" t="s">
        <v>50</v>
      </c>
      <c r="C129" s="16" t="s">
        <v>180</v>
      </c>
      <c r="D129" s="16" t="s">
        <v>51</v>
      </c>
      <c r="E129" s="16"/>
      <c r="F129" s="16"/>
      <c r="G129" s="210">
        <f>SUM(G130)</f>
        <v>6667.812</v>
      </c>
      <c r="H129" s="210">
        <f>SUM(H130)</f>
        <v>6667.812</v>
      </c>
      <c r="I129" s="202">
        <f t="shared" si="14"/>
        <v>100</v>
      </c>
      <c r="J129" s="211">
        <f>SUM(J130)</f>
        <v>0</v>
      </c>
      <c r="K129" s="197"/>
      <c r="L129" s="211"/>
      <c r="M129" s="211">
        <f>SUM(M130)</f>
        <v>0</v>
      </c>
      <c r="N129" s="197"/>
      <c r="O129" s="197"/>
    </row>
    <row r="130" spans="1:15" ht="31.5">
      <c r="A130" s="235"/>
      <c r="B130" s="163" t="s">
        <v>282</v>
      </c>
      <c r="C130" s="18" t="s">
        <v>180</v>
      </c>
      <c r="D130" s="14" t="s">
        <v>51</v>
      </c>
      <c r="E130" s="14" t="s">
        <v>283</v>
      </c>
      <c r="F130" s="14"/>
      <c r="G130" s="212">
        <f>SUM(G131:G131)</f>
        <v>6667.812</v>
      </c>
      <c r="H130" s="212">
        <f>SUM(H131:H131)</f>
        <v>6667.812</v>
      </c>
      <c r="I130" s="203">
        <f t="shared" si="14"/>
        <v>100</v>
      </c>
      <c r="J130" s="213">
        <f>SUM(J131:J131)</f>
        <v>0</v>
      </c>
      <c r="K130" s="197"/>
      <c r="L130" s="211"/>
      <c r="M130" s="213">
        <f>SUM(M131:M131)</f>
        <v>0</v>
      </c>
      <c r="N130" s="197"/>
      <c r="O130" s="197"/>
    </row>
    <row r="131" spans="1:15" ht="17.25">
      <c r="A131" s="235"/>
      <c r="B131" s="161" t="s">
        <v>256</v>
      </c>
      <c r="C131" s="15" t="s">
        <v>180</v>
      </c>
      <c r="D131" s="15" t="s">
        <v>51</v>
      </c>
      <c r="E131" s="15" t="s">
        <v>283</v>
      </c>
      <c r="F131" s="15" t="s">
        <v>257</v>
      </c>
      <c r="G131" s="214">
        <v>6667.812</v>
      </c>
      <c r="H131" s="221">
        <v>6667.812</v>
      </c>
      <c r="I131" s="221">
        <f t="shared" si="14"/>
        <v>100</v>
      </c>
      <c r="J131" s="204">
        <v>0</v>
      </c>
      <c r="K131" s="222"/>
      <c r="L131" s="223"/>
      <c r="M131" s="204">
        <v>0</v>
      </c>
      <c r="N131" s="197"/>
      <c r="O131" s="197"/>
    </row>
    <row r="132" spans="1:15" ht="16.5">
      <c r="A132" s="228"/>
      <c r="B132" s="168" t="s">
        <v>284</v>
      </c>
      <c r="C132" s="16" t="s">
        <v>180</v>
      </c>
      <c r="D132" s="16" t="s">
        <v>285</v>
      </c>
      <c r="E132" s="16"/>
      <c r="F132" s="16"/>
      <c r="G132" s="210">
        <f>SUM(G133)</f>
        <v>83.6</v>
      </c>
      <c r="H132" s="210">
        <f>SUM(H133)</f>
        <v>83.6</v>
      </c>
      <c r="I132" s="202">
        <f t="shared" si="14"/>
        <v>100</v>
      </c>
      <c r="J132" s="211">
        <f>SUM(J133)</f>
        <v>0</v>
      </c>
      <c r="K132" s="197"/>
      <c r="L132" s="211"/>
      <c r="M132" s="211">
        <f>SUM(M133)</f>
        <v>0</v>
      </c>
      <c r="N132" s="197"/>
      <c r="O132" s="197"/>
    </row>
    <row r="133" spans="1:15" ht="31.5">
      <c r="A133" s="228"/>
      <c r="B133" s="99" t="s">
        <v>286</v>
      </c>
      <c r="C133" s="15" t="s">
        <v>180</v>
      </c>
      <c r="D133" s="18" t="s">
        <v>285</v>
      </c>
      <c r="E133" s="18" t="s">
        <v>287</v>
      </c>
      <c r="F133" s="18"/>
      <c r="G133" s="212">
        <f>SUM(G136)</f>
        <v>83.6</v>
      </c>
      <c r="H133" s="212">
        <f>SUM(H136)</f>
        <v>83.6</v>
      </c>
      <c r="I133" s="203">
        <f t="shared" si="14"/>
        <v>100</v>
      </c>
      <c r="J133" s="213">
        <f>SUM(J136)</f>
        <v>0</v>
      </c>
      <c r="K133" s="197"/>
      <c r="L133" s="211"/>
      <c r="M133" s="213">
        <f>SUM(M136)</f>
        <v>0</v>
      </c>
      <c r="N133" s="197"/>
      <c r="O133" s="197"/>
    </row>
    <row r="134" spans="1:15" ht="16.5">
      <c r="A134" s="234">
        <v>1</v>
      </c>
      <c r="B134" s="230" t="s">
        <v>395</v>
      </c>
      <c r="C134" s="237" t="s">
        <v>499</v>
      </c>
      <c r="D134" s="230" t="s">
        <v>396</v>
      </c>
      <c r="E134" s="230" t="s">
        <v>500</v>
      </c>
      <c r="F134" s="230" t="s">
        <v>501</v>
      </c>
      <c r="G134" s="232">
        <v>7</v>
      </c>
      <c r="H134" s="232">
        <v>8</v>
      </c>
      <c r="I134" s="233">
        <v>9</v>
      </c>
      <c r="J134" s="232">
        <v>10</v>
      </c>
      <c r="K134" s="233">
        <v>11</v>
      </c>
      <c r="L134" s="232">
        <v>12</v>
      </c>
      <c r="M134" s="232">
        <v>13</v>
      </c>
      <c r="N134" s="233">
        <v>14</v>
      </c>
      <c r="O134" s="233">
        <v>15</v>
      </c>
    </row>
    <row r="135" spans="1:15" ht="31.5">
      <c r="A135" s="228"/>
      <c r="B135" s="99" t="s">
        <v>288</v>
      </c>
      <c r="C135" s="15" t="s">
        <v>180</v>
      </c>
      <c r="D135" s="18" t="s">
        <v>285</v>
      </c>
      <c r="E135" s="18" t="s">
        <v>289</v>
      </c>
      <c r="F135" s="18"/>
      <c r="G135" s="212">
        <f>SUM(G136)</f>
        <v>83.6</v>
      </c>
      <c r="H135" s="212">
        <f>SUM(H136)</f>
        <v>83.6</v>
      </c>
      <c r="I135" s="203">
        <f t="shared" si="14"/>
        <v>100</v>
      </c>
      <c r="J135" s="213">
        <f>SUM(J136)</f>
        <v>0</v>
      </c>
      <c r="K135" s="197"/>
      <c r="L135" s="211"/>
      <c r="M135" s="213">
        <f>SUM(M136)</f>
        <v>0</v>
      </c>
      <c r="N135" s="197"/>
      <c r="O135" s="197"/>
    </row>
    <row r="136" spans="1:15" ht="16.5">
      <c r="A136" s="228"/>
      <c r="B136" s="172" t="s">
        <v>185</v>
      </c>
      <c r="C136" s="15" t="s">
        <v>180</v>
      </c>
      <c r="D136" s="20" t="s">
        <v>285</v>
      </c>
      <c r="E136" s="20" t="s">
        <v>289</v>
      </c>
      <c r="F136" s="20" t="s">
        <v>177</v>
      </c>
      <c r="G136" s="214">
        <v>83.6</v>
      </c>
      <c r="H136" s="221">
        <v>83.6</v>
      </c>
      <c r="I136" s="221">
        <f t="shared" si="14"/>
        <v>100</v>
      </c>
      <c r="J136" s="204">
        <v>0</v>
      </c>
      <c r="K136" s="222"/>
      <c r="L136" s="223"/>
      <c r="M136" s="204">
        <v>0</v>
      </c>
      <c r="N136" s="197"/>
      <c r="O136" s="197"/>
    </row>
    <row r="137" spans="1:15" ht="16.5">
      <c r="A137" s="228"/>
      <c r="B137" s="162" t="s">
        <v>290</v>
      </c>
      <c r="C137" s="16" t="s">
        <v>180</v>
      </c>
      <c r="D137" s="13">
        <v>1001</v>
      </c>
      <c r="E137" s="13"/>
      <c r="F137" s="13"/>
      <c r="G137" s="210">
        <f aca="true" t="shared" si="18" ref="G137:J139">SUM(G138)</f>
        <v>174</v>
      </c>
      <c r="H137" s="210">
        <f t="shared" si="18"/>
        <v>156.78525</v>
      </c>
      <c r="I137" s="202">
        <f t="shared" si="14"/>
        <v>90.10646551724138</v>
      </c>
      <c r="J137" s="211">
        <f t="shared" si="18"/>
        <v>0</v>
      </c>
      <c r="K137" s="197"/>
      <c r="L137" s="211"/>
      <c r="M137" s="211">
        <f>SUM(M138)</f>
        <v>0</v>
      </c>
      <c r="N137" s="197"/>
      <c r="O137" s="197"/>
    </row>
    <row r="138" spans="1:15" ht="17.25" customHeight="1">
      <c r="A138" s="228"/>
      <c r="B138" s="163" t="s">
        <v>291</v>
      </c>
      <c r="C138" s="15" t="s">
        <v>180</v>
      </c>
      <c r="D138" s="14">
        <v>1001</v>
      </c>
      <c r="E138" s="14" t="s">
        <v>292</v>
      </c>
      <c r="F138" s="14"/>
      <c r="G138" s="212">
        <f t="shared" si="18"/>
        <v>174</v>
      </c>
      <c r="H138" s="212">
        <f t="shared" si="18"/>
        <v>156.78525</v>
      </c>
      <c r="I138" s="203">
        <f t="shared" si="14"/>
        <v>90.10646551724138</v>
      </c>
      <c r="J138" s="213">
        <f t="shared" si="18"/>
        <v>0</v>
      </c>
      <c r="K138" s="197"/>
      <c r="L138" s="211"/>
      <c r="M138" s="213">
        <f>SUM(M139)</f>
        <v>0</v>
      </c>
      <c r="N138" s="197"/>
      <c r="O138" s="197"/>
    </row>
    <row r="139" spans="1:15" ht="31.5">
      <c r="A139" s="228"/>
      <c r="B139" s="178" t="s">
        <v>293</v>
      </c>
      <c r="C139" s="15" t="s">
        <v>180</v>
      </c>
      <c r="D139" s="14" t="s">
        <v>294</v>
      </c>
      <c r="E139" s="14" t="s">
        <v>295</v>
      </c>
      <c r="F139" s="14"/>
      <c r="G139" s="212">
        <f t="shared" si="18"/>
        <v>174</v>
      </c>
      <c r="H139" s="212">
        <f t="shared" si="18"/>
        <v>156.78525</v>
      </c>
      <c r="I139" s="203">
        <f t="shared" si="14"/>
        <v>90.10646551724138</v>
      </c>
      <c r="J139" s="213">
        <f t="shared" si="18"/>
        <v>0</v>
      </c>
      <c r="K139" s="197"/>
      <c r="L139" s="211"/>
      <c r="M139" s="213">
        <f>SUM(M140)</f>
        <v>0</v>
      </c>
      <c r="N139" s="197"/>
      <c r="O139" s="197"/>
    </row>
    <row r="140" spans="1:15" ht="17.25">
      <c r="A140" s="235"/>
      <c r="B140" s="172" t="s">
        <v>296</v>
      </c>
      <c r="C140" s="15" t="s">
        <v>180</v>
      </c>
      <c r="D140" s="20">
        <v>1001</v>
      </c>
      <c r="E140" s="20" t="s">
        <v>297</v>
      </c>
      <c r="F140" s="20" t="s">
        <v>298</v>
      </c>
      <c r="G140" s="214">
        <v>174</v>
      </c>
      <c r="H140" s="221">
        <v>156.78525</v>
      </c>
      <c r="I140" s="221">
        <f t="shared" si="14"/>
        <v>90.10646551724138</v>
      </c>
      <c r="J140" s="204">
        <v>0</v>
      </c>
      <c r="K140" s="222"/>
      <c r="L140" s="223"/>
      <c r="M140" s="204">
        <v>0</v>
      </c>
      <c r="N140" s="197"/>
      <c r="O140" s="197"/>
    </row>
    <row r="141" spans="1:15" ht="16.5">
      <c r="A141" s="228"/>
      <c r="B141" s="162" t="s">
        <v>299</v>
      </c>
      <c r="C141" s="16" t="s">
        <v>180</v>
      </c>
      <c r="D141" s="13">
        <v>1002</v>
      </c>
      <c r="E141" s="13"/>
      <c r="F141" s="13"/>
      <c r="G141" s="210">
        <f aca="true" t="shared" si="19" ref="G141:H143">SUM(G142)</f>
        <v>611</v>
      </c>
      <c r="H141" s="210">
        <f t="shared" si="19"/>
        <v>611</v>
      </c>
      <c r="I141" s="202">
        <f t="shared" si="14"/>
        <v>100</v>
      </c>
      <c r="J141" s="211">
        <f aca="true" t="shared" si="20" ref="J141:M143">SUM(J142)</f>
        <v>499.814</v>
      </c>
      <c r="K141" s="211">
        <f t="shared" si="20"/>
        <v>499.81772</v>
      </c>
      <c r="L141" s="211">
        <f>K141/J141*100</f>
        <v>100.000744276871</v>
      </c>
      <c r="M141" s="211">
        <f t="shared" si="20"/>
        <v>0</v>
      </c>
      <c r="N141" s="211"/>
      <c r="O141" s="197"/>
    </row>
    <row r="142" spans="1:15" ht="50.25" customHeight="1">
      <c r="A142" s="228"/>
      <c r="B142" s="175" t="s">
        <v>300</v>
      </c>
      <c r="C142" s="21" t="s">
        <v>180</v>
      </c>
      <c r="D142" s="21" t="s">
        <v>301</v>
      </c>
      <c r="E142" s="21" t="s">
        <v>6</v>
      </c>
      <c r="F142" s="21"/>
      <c r="G142" s="206">
        <f t="shared" si="19"/>
        <v>611</v>
      </c>
      <c r="H142" s="206">
        <f t="shared" si="19"/>
        <v>611</v>
      </c>
      <c r="I142" s="203">
        <f t="shared" si="14"/>
        <v>100</v>
      </c>
      <c r="J142" s="205">
        <f t="shared" si="20"/>
        <v>499.814</v>
      </c>
      <c r="K142" s="205">
        <f t="shared" si="20"/>
        <v>499.81772</v>
      </c>
      <c r="L142" s="213">
        <f>K142/J142*100</f>
        <v>100.000744276871</v>
      </c>
      <c r="M142" s="205">
        <f t="shared" si="20"/>
        <v>0</v>
      </c>
      <c r="N142" s="205"/>
      <c r="O142" s="197"/>
    </row>
    <row r="143" spans="1:15" ht="16.5">
      <c r="A143" s="228"/>
      <c r="B143" s="175" t="s">
        <v>302</v>
      </c>
      <c r="C143" s="22" t="s">
        <v>180</v>
      </c>
      <c r="D143" s="22" t="s">
        <v>301</v>
      </c>
      <c r="E143" s="22" t="s">
        <v>7</v>
      </c>
      <c r="F143" s="22"/>
      <c r="G143" s="206">
        <f t="shared" si="19"/>
        <v>611</v>
      </c>
      <c r="H143" s="206">
        <f t="shared" si="19"/>
        <v>611</v>
      </c>
      <c r="I143" s="203">
        <f t="shared" si="14"/>
        <v>100</v>
      </c>
      <c r="J143" s="205">
        <f t="shared" si="20"/>
        <v>499.814</v>
      </c>
      <c r="K143" s="205">
        <f t="shared" si="20"/>
        <v>499.81772</v>
      </c>
      <c r="L143" s="213">
        <f>K143/J143*100</f>
        <v>100.000744276871</v>
      </c>
      <c r="M143" s="205">
        <f t="shared" si="20"/>
        <v>0</v>
      </c>
      <c r="N143" s="205"/>
      <c r="O143" s="197"/>
    </row>
    <row r="144" spans="1:15" ht="17.25">
      <c r="A144" s="235"/>
      <c r="B144" s="179" t="s">
        <v>202</v>
      </c>
      <c r="C144" s="23" t="s">
        <v>180</v>
      </c>
      <c r="D144" s="23" t="s">
        <v>301</v>
      </c>
      <c r="E144" s="23" t="s">
        <v>8</v>
      </c>
      <c r="F144" s="23" t="s">
        <v>167</v>
      </c>
      <c r="G144" s="207">
        <f>641-30</f>
        <v>611</v>
      </c>
      <c r="H144" s="221">
        <v>611</v>
      </c>
      <c r="I144" s="221">
        <f t="shared" si="14"/>
        <v>100</v>
      </c>
      <c r="J144" s="204">
        <v>499.814</v>
      </c>
      <c r="K144" s="221">
        <v>499.81772</v>
      </c>
      <c r="L144" s="215">
        <f>K144/J144*100</f>
        <v>100.000744276871</v>
      </c>
      <c r="M144" s="204">
        <v>0</v>
      </c>
      <c r="N144" s="197"/>
      <c r="O144" s="197"/>
    </row>
    <row r="145" spans="1:15" ht="16.5">
      <c r="A145" s="228"/>
      <c r="B145" s="162" t="s">
        <v>303</v>
      </c>
      <c r="C145" s="16" t="s">
        <v>180</v>
      </c>
      <c r="D145" s="13">
        <v>1003</v>
      </c>
      <c r="E145" s="13"/>
      <c r="F145" s="13"/>
      <c r="G145" s="216">
        <f>SUM(G146+G148)</f>
        <v>26510.154000000002</v>
      </c>
      <c r="H145" s="216">
        <f>SUM(H146+H148)</f>
        <v>25674.69053</v>
      </c>
      <c r="I145" s="202">
        <f t="shared" si="14"/>
        <v>96.84851521420809</v>
      </c>
      <c r="J145" s="217">
        <f>SUM(J146+J148)</f>
        <v>0</v>
      </c>
      <c r="K145" s="197"/>
      <c r="L145" s="211"/>
      <c r="M145" s="217">
        <f>SUM(M146+M148)</f>
        <v>0</v>
      </c>
      <c r="N145" s="197"/>
      <c r="O145" s="197"/>
    </row>
    <row r="146" spans="1:15" ht="31.5">
      <c r="A146" s="228"/>
      <c r="B146" s="180" t="s">
        <v>58</v>
      </c>
      <c r="C146" s="18" t="s">
        <v>180</v>
      </c>
      <c r="D146" s="18" t="s">
        <v>308</v>
      </c>
      <c r="E146" s="18" t="s">
        <v>59</v>
      </c>
      <c r="F146" s="18"/>
      <c r="G146" s="212">
        <f>SUM(G147)</f>
        <v>14015</v>
      </c>
      <c r="H146" s="212">
        <f>SUM(H147)</f>
        <v>13179.97453</v>
      </c>
      <c r="I146" s="203">
        <f t="shared" si="14"/>
        <v>94.04191601855155</v>
      </c>
      <c r="J146" s="213">
        <f>SUM(J147)</f>
        <v>0</v>
      </c>
      <c r="K146" s="197"/>
      <c r="L146" s="211"/>
      <c r="M146" s="213">
        <f>SUM(M147)</f>
        <v>0</v>
      </c>
      <c r="N146" s="197"/>
      <c r="O146" s="197"/>
    </row>
    <row r="147" spans="1:15" ht="16.5">
      <c r="A147" s="228"/>
      <c r="B147" s="181" t="s">
        <v>296</v>
      </c>
      <c r="C147" s="15" t="s">
        <v>180</v>
      </c>
      <c r="D147" s="20" t="s">
        <v>308</v>
      </c>
      <c r="E147" s="20" t="s">
        <v>59</v>
      </c>
      <c r="F147" s="20" t="s">
        <v>298</v>
      </c>
      <c r="G147" s="214">
        <v>14015</v>
      </c>
      <c r="H147" s="221">
        <v>13179.97453</v>
      </c>
      <c r="I147" s="221">
        <f aca="true" t="shared" si="21" ref="I147:I215">H147/G147*100</f>
        <v>94.04191601855155</v>
      </c>
      <c r="J147" s="218">
        <v>0</v>
      </c>
      <c r="K147" s="222"/>
      <c r="L147" s="223"/>
      <c r="M147" s="218">
        <v>0</v>
      </c>
      <c r="N147" s="197"/>
      <c r="O147" s="197"/>
    </row>
    <row r="148" spans="1:15" ht="16.5">
      <c r="A148" s="228"/>
      <c r="B148" s="99" t="s">
        <v>304</v>
      </c>
      <c r="C148" s="18" t="s">
        <v>180</v>
      </c>
      <c r="D148" s="18" t="s">
        <v>308</v>
      </c>
      <c r="E148" s="18" t="s">
        <v>306</v>
      </c>
      <c r="F148" s="18"/>
      <c r="G148" s="212">
        <f>SUM(G149+G154)</f>
        <v>12495.154</v>
      </c>
      <c r="H148" s="212">
        <f>SUM(H149+H154)</f>
        <v>12494.716</v>
      </c>
      <c r="I148" s="203">
        <f t="shared" si="21"/>
        <v>99.99649464104245</v>
      </c>
      <c r="J148" s="213">
        <f>SUM(J149+J154)</f>
        <v>0</v>
      </c>
      <c r="K148" s="197"/>
      <c r="L148" s="211"/>
      <c r="M148" s="213">
        <f>SUM(M149+M154)</f>
        <v>0</v>
      </c>
      <c r="N148" s="197"/>
      <c r="O148" s="197"/>
    </row>
    <row r="149" spans="1:15" ht="41.25" customHeight="1">
      <c r="A149" s="228"/>
      <c r="B149" s="182" t="s">
        <v>307</v>
      </c>
      <c r="C149" s="24" t="s">
        <v>180</v>
      </c>
      <c r="D149" s="24" t="s">
        <v>308</v>
      </c>
      <c r="E149" s="24" t="s">
        <v>309</v>
      </c>
      <c r="F149" s="24"/>
      <c r="G149" s="206">
        <f>SUM(G150)</f>
        <v>2396.154</v>
      </c>
      <c r="H149" s="206">
        <f>SUM(H150)</f>
        <v>2395.716</v>
      </c>
      <c r="I149" s="203">
        <f t="shared" si="21"/>
        <v>99.98172070743367</v>
      </c>
      <c r="J149" s="205">
        <f>SUM(J150)</f>
        <v>0</v>
      </c>
      <c r="K149" s="197"/>
      <c r="L149" s="211"/>
      <c r="M149" s="205">
        <f>SUM(M150)</f>
        <v>0</v>
      </c>
      <c r="N149" s="197"/>
      <c r="O149" s="197"/>
    </row>
    <row r="150" spans="1:15" ht="16.5">
      <c r="A150" s="228"/>
      <c r="B150" s="161" t="s">
        <v>296</v>
      </c>
      <c r="C150" s="15" t="s">
        <v>180</v>
      </c>
      <c r="D150" s="25" t="s">
        <v>308</v>
      </c>
      <c r="E150" s="25" t="s">
        <v>309</v>
      </c>
      <c r="F150" s="25" t="s">
        <v>298</v>
      </c>
      <c r="G150" s="219">
        <f>SUM(G151:G152)</f>
        <v>2396.154</v>
      </c>
      <c r="H150" s="219">
        <f>SUM(H151:H152)</f>
        <v>2395.716</v>
      </c>
      <c r="I150" s="221">
        <f t="shared" si="21"/>
        <v>99.98172070743367</v>
      </c>
      <c r="J150" s="218">
        <f>SUM(J151:J152)</f>
        <v>0</v>
      </c>
      <c r="K150" s="222"/>
      <c r="L150" s="223"/>
      <c r="M150" s="218">
        <f>SUM(M151:M152)</f>
        <v>0</v>
      </c>
      <c r="N150" s="197"/>
      <c r="O150" s="197"/>
    </row>
    <row r="151" spans="1:15" ht="16.5">
      <c r="A151" s="228"/>
      <c r="B151" s="99" t="s">
        <v>237</v>
      </c>
      <c r="C151" s="18"/>
      <c r="D151" s="24"/>
      <c r="E151" s="24"/>
      <c r="F151" s="24"/>
      <c r="G151" s="220">
        <v>718.714</v>
      </c>
      <c r="H151" s="197">
        <v>718.276</v>
      </c>
      <c r="I151" s="203">
        <f t="shared" si="21"/>
        <v>99.93905781715674</v>
      </c>
      <c r="J151" s="205">
        <v>0</v>
      </c>
      <c r="K151" s="197"/>
      <c r="L151" s="211"/>
      <c r="M151" s="205">
        <v>0</v>
      </c>
      <c r="N151" s="197"/>
      <c r="O151" s="197"/>
    </row>
    <row r="152" spans="1:15" ht="16.5">
      <c r="A152" s="228"/>
      <c r="B152" s="99" t="s">
        <v>258</v>
      </c>
      <c r="C152" s="24"/>
      <c r="D152" s="24"/>
      <c r="E152" s="24"/>
      <c r="F152" s="24"/>
      <c r="G152" s="206">
        <f>1677+0.44</f>
        <v>1677.44</v>
      </c>
      <c r="H152" s="197">
        <v>1677.44</v>
      </c>
      <c r="I152" s="203">
        <f t="shared" si="21"/>
        <v>100</v>
      </c>
      <c r="J152" s="205">
        <v>0</v>
      </c>
      <c r="K152" s="197"/>
      <c r="L152" s="211"/>
      <c r="M152" s="205">
        <v>0</v>
      </c>
      <c r="N152" s="197"/>
      <c r="O152" s="197"/>
    </row>
    <row r="153" spans="1:15" ht="31.5">
      <c r="A153" s="228"/>
      <c r="B153" s="167" t="s">
        <v>29</v>
      </c>
      <c r="C153" s="24"/>
      <c r="D153" s="24"/>
      <c r="E153" s="24"/>
      <c r="F153" s="24"/>
      <c r="G153" s="207">
        <v>0.44</v>
      </c>
      <c r="H153" s="222">
        <v>0.44</v>
      </c>
      <c r="I153" s="221">
        <f t="shared" si="21"/>
        <v>100</v>
      </c>
      <c r="J153" s="204">
        <v>0</v>
      </c>
      <c r="K153" s="222"/>
      <c r="L153" s="223"/>
      <c r="M153" s="204">
        <v>0</v>
      </c>
      <c r="N153" s="197"/>
      <c r="O153" s="197"/>
    </row>
    <row r="154" spans="1:15" ht="63">
      <c r="A154" s="228"/>
      <c r="B154" s="183" t="s">
        <v>52</v>
      </c>
      <c r="C154" s="18" t="s">
        <v>180</v>
      </c>
      <c r="D154" s="18" t="s">
        <v>308</v>
      </c>
      <c r="E154" s="18" t="s">
        <v>53</v>
      </c>
      <c r="F154" s="18"/>
      <c r="G154" s="206">
        <f>SUM(G155)</f>
        <v>10099</v>
      </c>
      <c r="H154" s="206">
        <f>SUM(H155)</f>
        <v>10099</v>
      </c>
      <c r="I154" s="203">
        <f t="shared" si="21"/>
        <v>100</v>
      </c>
      <c r="J154" s="205">
        <f>SUM(J155)</f>
        <v>0</v>
      </c>
      <c r="K154" s="197"/>
      <c r="L154" s="211"/>
      <c r="M154" s="205">
        <f>SUM(M155)</f>
        <v>0</v>
      </c>
      <c r="N154" s="197"/>
      <c r="O154" s="197"/>
    </row>
    <row r="155" spans="1:15" ht="16.5">
      <c r="A155" s="228"/>
      <c r="B155" s="184" t="s">
        <v>296</v>
      </c>
      <c r="C155" s="15" t="s">
        <v>180</v>
      </c>
      <c r="D155" s="15" t="s">
        <v>308</v>
      </c>
      <c r="E155" s="15" t="s">
        <v>53</v>
      </c>
      <c r="F155" s="15" t="s">
        <v>298</v>
      </c>
      <c r="G155" s="207">
        <v>10099</v>
      </c>
      <c r="H155" s="221">
        <v>10099</v>
      </c>
      <c r="I155" s="221">
        <f t="shared" si="21"/>
        <v>100</v>
      </c>
      <c r="J155" s="204">
        <v>0</v>
      </c>
      <c r="K155" s="222"/>
      <c r="L155" s="223"/>
      <c r="M155" s="204">
        <v>0</v>
      </c>
      <c r="N155" s="197"/>
      <c r="O155" s="197"/>
    </row>
    <row r="156" spans="1:15" ht="16.5">
      <c r="A156" s="228"/>
      <c r="B156" s="168" t="s">
        <v>310</v>
      </c>
      <c r="C156" s="16" t="s">
        <v>180</v>
      </c>
      <c r="D156" s="16" t="s">
        <v>305</v>
      </c>
      <c r="E156" s="16"/>
      <c r="F156" s="16"/>
      <c r="G156" s="210">
        <f>SUM(G157+G162)</f>
        <v>7644.796</v>
      </c>
      <c r="H156" s="210">
        <f>SUM(H157+H162)</f>
        <v>7229.154439999999</v>
      </c>
      <c r="I156" s="202">
        <f t="shared" si="21"/>
        <v>94.56307846540312</v>
      </c>
      <c r="J156" s="211">
        <f>SUM(J158+J162)</f>
        <v>0</v>
      </c>
      <c r="K156" s="197"/>
      <c r="L156" s="211"/>
      <c r="M156" s="211">
        <f>SUM(M158+M162)</f>
        <v>0</v>
      </c>
      <c r="N156" s="197"/>
      <c r="O156" s="197"/>
    </row>
    <row r="157" spans="1:15" ht="16.5">
      <c r="A157" s="228"/>
      <c r="B157" s="99" t="s">
        <v>304</v>
      </c>
      <c r="C157" s="18" t="s">
        <v>180</v>
      </c>
      <c r="D157" s="18" t="s">
        <v>305</v>
      </c>
      <c r="E157" s="18" t="s">
        <v>306</v>
      </c>
      <c r="F157" s="18"/>
      <c r="G157" s="212">
        <f>SUM(G158+G160)</f>
        <v>2174.766</v>
      </c>
      <c r="H157" s="212">
        <f>SUM(H158+H160)</f>
        <v>2006.8484</v>
      </c>
      <c r="I157" s="203">
        <f t="shared" si="21"/>
        <v>92.278819882231</v>
      </c>
      <c r="J157" s="213">
        <f>SUM(J158+J160)</f>
        <v>0</v>
      </c>
      <c r="K157" s="197"/>
      <c r="L157" s="211"/>
      <c r="M157" s="213">
        <f>SUM(M158+M160)</f>
        <v>0</v>
      </c>
      <c r="N157" s="197"/>
      <c r="O157" s="197"/>
    </row>
    <row r="158" spans="1:15" ht="78.75">
      <c r="A158" s="228"/>
      <c r="B158" s="182" t="s">
        <v>311</v>
      </c>
      <c r="C158" s="18" t="s">
        <v>180</v>
      </c>
      <c r="D158" s="24" t="s">
        <v>305</v>
      </c>
      <c r="E158" s="24" t="s">
        <v>312</v>
      </c>
      <c r="F158" s="24"/>
      <c r="G158" s="206">
        <f>SUM(G159)</f>
        <v>1199.766</v>
      </c>
      <c r="H158" s="206">
        <f>SUM(H159)</f>
        <v>1199.766</v>
      </c>
      <c r="I158" s="203">
        <f t="shared" si="21"/>
        <v>100</v>
      </c>
      <c r="J158" s="205">
        <f>SUM(J159)</f>
        <v>0</v>
      </c>
      <c r="K158" s="197"/>
      <c r="L158" s="211"/>
      <c r="M158" s="205">
        <f>SUM(M159)</f>
        <v>0</v>
      </c>
      <c r="N158" s="197"/>
      <c r="O158" s="197"/>
    </row>
    <row r="159" spans="1:15" ht="17.25">
      <c r="A159" s="235"/>
      <c r="B159" s="185" t="s">
        <v>296</v>
      </c>
      <c r="C159" s="15" t="s">
        <v>180</v>
      </c>
      <c r="D159" s="25" t="s">
        <v>305</v>
      </c>
      <c r="E159" s="25" t="s">
        <v>312</v>
      </c>
      <c r="F159" s="25" t="s">
        <v>298</v>
      </c>
      <c r="G159" s="207">
        <v>1199.766</v>
      </c>
      <c r="H159" s="221">
        <v>1199.766</v>
      </c>
      <c r="I159" s="221">
        <f t="shared" si="21"/>
        <v>100</v>
      </c>
      <c r="J159" s="204">
        <v>0</v>
      </c>
      <c r="K159" s="222"/>
      <c r="L159" s="223"/>
      <c r="M159" s="204">
        <v>0</v>
      </c>
      <c r="N159" s="197"/>
      <c r="O159" s="197"/>
    </row>
    <row r="160" spans="1:15" s="96" customFormat="1" ht="78.75">
      <c r="A160" s="228"/>
      <c r="B160" s="182" t="s">
        <v>424</v>
      </c>
      <c r="C160" s="18" t="s">
        <v>180</v>
      </c>
      <c r="D160" s="24" t="s">
        <v>305</v>
      </c>
      <c r="E160" s="24" t="s">
        <v>426</v>
      </c>
      <c r="F160" s="24"/>
      <c r="G160" s="206">
        <f>SUM(G161)</f>
        <v>975</v>
      </c>
      <c r="H160" s="206">
        <f>SUM(H161)</f>
        <v>807.0824</v>
      </c>
      <c r="I160" s="203">
        <f t="shared" si="21"/>
        <v>82.77768205128206</v>
      </c>
      <c r="J160" s="205">
        <f>SUM(J161)</f>
        <v>0</v>
      </c>
      <c r="K160" s="197"/>
      <c r="L160" s="211"/>
      <c r="M160" s="205">
        <f>SUM(M161)</f>
        <v>0</v>
      </c>
      <c r="N160" s="197"/>
      <c r="O160" s="197"/>
    </row>
    <row r="161" spans="1:15" ht="17.25">
      <c r="A161" s="235"/>
      <c r="B161" s="185" t="s">
        <v>296</v>
      </c>
      <c r="C161" s="15" t="s">
        <v>180</v>
      </c>
      <c r="D161" s="25" t="s">
        <v>305</v>
      </c>
      <c r="E161" s="25" t="s">
        <v>425</v>
      </c>
      <c r="F161" s="25" t="s">
        <v>298</v>
      </c>
      <c r="G161" s="207">
        <v>975</v>
      </c>
      <c r="H161" s="221">
        <v>807.0824</v>
      </c>
      <c r="I161" s="221">
        <f t="shared" si="21"/>
        <v>82.77768205128206</v>
      </c>
      <c r="J161" s="204">
        <v>0</v>
      </c>
      <c r="K161" s="222"/>
      <c r="L161" s="223"/>
      <c r="M161" s="204">
        <v>0</v>
      </c>
      <c r="N161" s="197"/>
      <c r="O161" s="197"/>
    </row>
    <row r="162" spans="1:15" ht="31.5">
      <c r="A162" s="228"/>
      <c r="B162" s="160" t="s">
        <v>313</v>
      </c>
      <c r="C162" s="18" t="s">
        <v>180</v>
      </c>
      <c r="D162" s="18" t="s">
        <v>305</v>
      </c>
      <c r="E162" s="18" t="s">
        <v>314</v>
      </c>
      <c r="F162" s="18"/>
      <c r="G162" s="212">
        <f>SUM(G167+G169)</f>
        <v>5470.03</v>
      </c>
      <c r="H162" s="212">
        <f>SUM(H167+H169)</f>
        <v>5222.3060399999995</v>
      </c>
      <c r="I162" s="203">
        <f t="shared" si="21"/>
        <v>95.47125043189891</v>
      </c>
      <c r="J162" s="213">
        <f>SUM(J167+J169)</f>
        <v>0</v>
      </c>
      <c r="K162" s="197"/>
      <c r="L162" s="211"/>
      <c r="M162" s="213">
        <f>SUM(M167+M169)</f>
        <v>0</v>
      </c>
      <c r="N162" s="197"/>
      <c r="O162" s="197"/>
    </row>
    <row r="163" spans="1:15" ht="16.5">
      <c r="A163" s="228"/>
      <c r="B163" s="160"/>
      <c r="C163" s="18"/>
      <c r="D163" s="18"/>
      <c r="E163" s="18"/>
      <c r="F163" s="18"/>
      <c r="G163" s="212"/>
      <c r="H163" s="212"/>
      <c r="I163" s="203"/>
      <c r="J163" s="213"/>
      <c r="K163" s="197"/>
      <c r="L163" s="211"/>
      <c r="M163" s="213"/>
      <c r="N163" s="197"/>
      <c r="O163" s="197"/>
    </row>
    <row r="164" spans="1:15" ht="16.5">
      <c r="A164" s="228"/>
      <c r="B164" s="160"/>
      <c r="C164" s="18"/>
      <c r="D164" s="18"/>
      <c r="E164" s="18"/>
      <c r="F164" s="18"/>
      <c r="G164" s="212"/>
      <c r="H164" s="212"/>
      <c r="I164" s="203"/>
      <c r="J164" s="213"/>
      <c r="K164" s="197"/>
      <c r="L164" s="211"/>
      <c r="M164" s="213"/>
      <c r="N164" s="197"/>
      <c r="O164" s="197"/>
    </row>
    <row r="165" spans="1:15" ht="16.5">
      <c r="A165" s="228"/>
      <c r="B165" s="160"/>
      <c r="C165" s="18"/>
      <c r="D165" s="18"/>
      <c r="E165" s="18"/>
      <c r="F165" s="18"/>
      <c r="G165" s="212"/>
      <c r="H165" s="212"/>
      <c r="I165" s="203"/>
      <c r="J165" s="213"/>
      <c r="K165" s="197"/>
      <c r="L165" s="211"/>
      <c r="M165" s="213"/>
      <c r="N165" s="197"/>
      <c r="O165" s="197"/>
    </row>
    <row r="166" spans="1:15" ht="16.5">
      <c r="A166" s="234">
        <v>1</v>
      </c>
      <c r="B166" s="238">
        <v>2</v>
      </c>
      <c r="C166" s="230" t="s">
        <v>499</v>
      </c>
      <c r="D166" s="230" t="s">
        <v>396</v>
      </c>
      <c r="E166" s="230" t="s">
        <v>500</v>
      </c>
      <c r="F166" s="230" t="s">
        <v>501</v>
      </c>
      <c r="G166" s="232">
        <v>7</v>
      </c>
      <c r="H166" s="232">
        <v>8</v>
      </c>
      <c r="I166" s="233">
        <v>9</v>
      </c>
      <c r="J166" s="232">
        <v>10</v>
      </c>
      <c r="K166" s="233">
        <v>11</v>
      </c>
      <c r="L166" s="232">
        <v>12</v>
      </c>
      <c r="M166" s="232">
        <v>13</v>
      </c>
      <c r="N166" s="233">
        <v>14</v>
      </c>
      <c r="O166" s="233">
        <v>15</v>
      </c>
    </row>
    <row r="167" spans="1:15" ht="63">
      <c r="A167" s="228"/>
      <c r="B167" s="178" t="s">
        <v>315</v>
      </c>
      <c r="C167" s="18" t="s">
        <v>180</v>
      </c>
      <c r="D167" s="18" t="s">
        <v>305</v>
      </c>
      <c r="E167" s="18" t="s">
        <v>316</v>
      </c>
      <c r="F167" s="18"/>
      <c r="G167" s="212">
        <f>SUM(G168)</f>
        <v>1365.03</v>
      </c>
      <c r="H167" s="212">
        <f>SUM(H168)</f>
        <v>1122.0892</v>
      </c>
      <c r="I167" s="203">
        <f t="shared" si="21"/>
        <v>82.20253034731837</v>
      </c>
      <c r="J167" s="213">
        <f>SUM(J168)</f>
        <v>0</v>
      </c>
      <c r="K167" s="197"/>
      <c r="L167" s="211"/>
      <c r="M167" s="213">
        <f>SUM(M168)</f>
        <v>0</v>
      </c>
      <c r="N167" s="197"/>
      <c r="O167" s="197"/>
    </row>
    <row r="168" spans="1:15" ht="17.25">
      <c r="A168" s="235"/>
      <c r="B168" s="161" t="s">
        <v>296</v>
      </c>
      <c r="C168" s="15" t="s">
        <v>180</v>
      </c>
      <c r="D168" s="15" t="s">
        <v>305</v>
      </c>
      <c r="E168" s="15" t="s">
        <v>316</v>
      </c>
      <c r="F168" s="15" t="s">
        <v>298</v>
      </c>
      <c r="G168" s="214">
        <v>1365.03</v>
      </c>
      <c r="H168" s="221">
        <v>1122.0892</v>
      </c>
      <c r="I168" s="221">
        <f t="shared" si="21"/>
        <v>82.20253034731837</v>
      </c>
      <c r="J168" s="204">
        <v>0</v>
      </c>
      <c r="K168" s="222"/>
      <c r="L168" s="223"/>
      <c r="M168" s="204">
        <v>0</v>
      </c>
      <c r="N168" s="197"/>
      <c r="O168" s="197"/>
    </row>
    <row r="169" spans="1:15" ht="31.5">
      <c r="A169" s="228"/>
      <c r="B169" s="186" t="s">
        <v>317</v>
      </c>
      <c r="C169" s="18" t="s">
        <v>180</v>
      </c>
      <c r="D169" s="18" t="s">
        <v>305</v>
      </c>
      <c r="E169" s="18" t="s">
        <v>318</v>
      </c>
      <c r="F169" s="18"/>
      <c r="G169" s="212">
        <f aca="true" t="shared" si="22" ref="G169:J170">SUM(G170)</f>
        <v>4105</v>
      </c>
      <c r="H169" s="212">
        <f t="shared" si="22"/>
        <v>4100.21684</v>
      </c>
      <c r="I169" s="203">
        <f t="shared" si="21"/>
        <v>99.8834796589525</v>
      </c>
      <c r="J169" s="213">
        <f t="shared" si="22"/>
        <v>0</v>
      </c>
      <c r="K169" s="197"/>
      <c r="L169" s="211"/>
      <c r="M169" s="213">
        <f>SUM(M170)</f>
        <v>0</v>
      </c>
      <c r="N169" s="197"/>
      <c r="O169" s="197"/>
    </row>
    <row r="170" spans="1:15" ht="20.25" customHeight="1">
      <c r="A170" s="228"/>
      <c r="B170" s="187" t="s">
        <v>319</v>
      </c>
      <c r="C170" s="18" t="s">
        <v>180</v>
      </c>
      <c r="D170" s="26" t="s">
        <v>305</v>
      </c>
      <c r="E170" s="26" t="s">
        <v>320</v>
      </c>
      <c r="F170" s="26"/>
      <c r="G170" s="206">
        <f t="shared" si="22"/>
        <v>4105</v>
      </c>
      <c r="H170" s="206">
        <f t="shared" si="22"/>
        <v>4100.21684</v>
      </c>
      <c r="I170" s="203">
        <f t="shared" si="21"/>
        <v>99.8834796589525</v>
      </c>
      <c r="J170" s="205">
        <f t="shared" si="22"/>
        <v>0</v>
      </c>
      <c r="K170" s="197"/>
      <c r="L170" s="211"/>
      <c r="M170" s="205">
        <f>SUM(M171)</f>
        <v>0</v>
      </c>
      <c r="N170" s="197"/>
      <c r="O170" s="197"/>
    </row>
    <row r="171" spans="1:15" ht="17.25">
      <c r="A171" s="235"/>
      <c r="B171" s="188" t="s">
        <v>296</v>
      </c>
      <c r="C171" s="15" t="s">
        <v>180</v>
      </c>
      <c r="D171" s="27" t="s">
        <v>305</v>
      </c>
      <c r="E171" s="27" t="s">
        <v>320</v>
      </c>
      <c r="F171" s="27" t="s">
        <v>298</v>
      </c>
      <c r="G171" s="207">
        <v>4105</v>
      </c>
      <c r="H171" s="221">
        <v>4100.21684</v>
      </c>
      <c r="I171" s="221">
        <f t="shared" si="21"/>
        <v>99.8834796589525</v>
      </c>
      <c r="J171" s="204">
        <v>0</v>
      </c>
      <c r="K171" s="222"/>
      <c r="L171" s="223"/>
      <c r="M171" s="204">
        <v>0</v>
      </c>
      <c r="N171" s="197"/>
      <c r="O171" s="197"/>
    </row>
    <row r="172" spans="1:15" ht="16.5">
      <c r="A172" s="228"/>
      <c r="B172" s="162" t="s">
        <v>321</v>
      </c>
      <c r="C172" s="16" t="s">
        <v>180</v>
      </c>
      <c r="D172" s="13">
        <v>1006</v>
      </c>
      <c r="E172" s="13"/>
      <c r="F172" s="13"/>
      <c r="G172" s="210">
        <f aca="true" t="shared" si="23" ref="G172:J173">SUM(G173)</f>
        <v>435.38</v>
      </c>
      <c r="H172" s="210">
        <f t="shared" si="23"/>
        <v>352.60308</v>
      </c>
      <c r="I172" s="202">
        <f t="shared" si="21"/>
        <v>80.98743166888694</v>
      </c>
      <c r="J172" s="211">
        <f t="shared" si="23"/>
        <v>0</v>
      </c>
      <c r="K172" s="197"/>
      <c r="L172" s="211"/>
      <c r="M172" s="211">
        <f>SUM(M173)</f>
        <v>0</v>
      </c>
      <c r="N172" s="197"/>
      <c r="O172" s="197"/>
    </row>
    <row r="173" spans="1:15" ht="31.5">
      <c r="A173" s="228"/>
      <c r="B173" s="163" t="s">
        <v>322</v>
      </c>
      <c r="C173" s="18" t="s">
        <v>180</v>
      </c>
      <c r="D173" s="14">
        <v>1006</v>
      </c>
      <c r="E173" s="14" t="s">
        <v>323</v>
      </c>
      <c r="F173" s="14"/>
      <c r="G173" s="212">
        <f t="shared" si="23"/>
        <v>435.38</v>
      </c>
      <c r="H173" s="212">
        <f t="shared" si="23"/>
        <v>352.60308</v>
      </c>
      <c r="I173" s="203">
        <f t="shared" si="21"/>
        <v>80.98743166888694</v>
      </c>
      <c r="J173" s="213">
        <f t="shared" si="23"/>
        <v>0</v>
      </c>
      <c r="K173" s="197"/>
      <c r="L173" s="211"/>
      <c r="M173" s="213">
        <f>SUM(M174)</f>
        <v>0</v>
      </c>
      <c r="N173" s="197"/>
      <c r="O173" s="197"/>
    </row>
    <row r="174" spans="1:15" ht="16.5">
      <c r="A174" s="228"/>
      <c r="B174" s="99" t="s">
        <v>304</v>
      </c>
      <c r="C174" s="18" t="s">
        <v>180</v>
      </c>
      <c r="D174" s="18">
        <v>1006</v>
      </c>
      <c r="E174" s="18" t="s">
        <v>306</v>
      </c>
      <c r="F174" s="18"/>
      <c r="G174" s="212">
        <f>SUM(G175:G176)</f>
        <v>435.38</v>
      </c>
      <c r="H174" s="212">
        <f>SUM(H175:H176)</f>
        <v>352.60308</v>
      </c>
      <c r="I174" s="203">
        <f t="shared" si="21"/>
        <v>80.98743166888694</v>
      </c>
      <c r="J174" s="213">
        <f>SUM(J175:J176)</f>
        <v>0</v>
      </c>
      <c r="K174" s="197"/>
      <c r="L174" s="211"/>
      <c r="M174" s="213">
        <f>SUM(M175:M176)</f>
        <v>0</v>
      </c>
      <c r="N174" s="197"/>
      <c r="O174" s="197"/>
    </row>
    <row r="175" spans="1:15" ht="17.25">
      <c r="A175" s="235"/>
      <c r="B175" s="172" t="s">
        <v>296</v>
      </c>
      <c r="C175" s="15" t="s">
        <v>180</v>
      </c>
      <c r="D175" s="20">
        <v>1006</v>
      </c>
      <c r="E175" s="20" t="s">
        <v>324</v>
      </c>
      <c r="F175" s="20" t="s">
        <v>298</v>
      </c>
      <c r="G175" s="214">
        <v>374</v>
      </c>
      <c r="H175" s="221">
        <v>320.20308</v>
      </c>
      <c r="I175" s="221">
        <f t="shared" si="21"/>
        <v>85.61579679144386</v>
      </c>
      <c r="J175" s="204">
        <v>0</v>
      </c>
      <c r="K175" s="222"/>
      <c r="L175" s="223"/>
      <c r="M175" s="204">
        <v>0</v>
      </c>
      <c r="N175" s="197"/>
      <c r="O175" s="197"/>
    </row>
    <row r="176" spans="1:15" ht="17.25">
      <c r="A176" s="235"/>
      <c r="B176" s="172" t="s">
        <v>169</v>
      </c>
      <c r="C176" s="15" t="s">
        <v>180</v>
      </c>
      <c r="D176" s="20">
        <v>1006</v>
      </c>
      <c r="E176" s="20" t="s">
        <v>324</v>
      </c>
      <c r="F176" s="20" t="s">
        <v>170</v>
      </c>
      <c r="G176" s="214">
        <v>61.38</v>
      </c>
      <c r="H176" s="222">
        <v>32.4</v>
      </c>
      <c r="I176" s="221">
        <f t="shared" si="21"/>
        <v>52.785923753665685</v>
      </c>
      <c r="J176" s="204">
        <v>0</v>
      </c>
      <c r="K176" s="222"/>
      <c r="L176" s="223"/>
      <c r="M176" s="204">
        <v>0</v>
      </c>
      <c r="N176" s="197"/>
      <c r="O176" s="197"/>
    </row>
    <row r="177" spans="1:15" ht="24.75" customHeight="1">
      <c r="A177" s="228" t="s">
        <v>325</v>
      </c>
      <c r="B177" s="158" t="s">
        <v>326</v>
      </c>
      <c r="C177" s="19" t="s">
        <v>170</v>
      </c>
      <c r="D177" s="19"/>
      <c r="E177" s="19"/>
      <c r="F177" s="19"/>
      <c r="G177" s="210">
        <f aca="true" t="shared" si="24" ref="G177:H180">SUM(G178)</f>
        <v>1137.79</v>
      </c>
      <c r="H177" s="210">
        <f t="shared" si="24"/>
        <v>1087.48517</v>
      </c>
      <c r="I177" s="202">
        <f t="shared" si="21"/>
        <v>95.57872454495117</v>
      </c>
      <c r="J177" s="211">
        <f aca="true" t="shared" si="25" ref="J177:M180">SUM(J178)</f>
        <v>565.667</v>
      </c>
      <c r="K177" s="211">
        <f t="shared" si="25"/>
        <v>512.941</v>
      </c>
      <c r="L177" s="211">
        <f aca="true" t="shared" si="26" ref="L177:L185">K177/J177*100</f>
        <v>90.67896836831564</v>
      </c>
      <c r="M177" s="211">
        <f t="shared" si="25"/>
        <v>0</v>
      </c>
      <c r="N177" s="211"/>
      <c r="O177" s="197"/>
    </row>
    <row r="178" spans="1:15" ht="51.75" customHeight="1">
      <c r="A178" s="228"/>
      <c r="B178" s="162" t="s">
        <v>327</v>
      </c>
      <c r="C178" s="13" t="s">
        <v>170</v>
      </c>
      <c r="D178" s="13" t="s">
        <v>328</v>
      </c>
      <c r="E178" s="13"/>
      <c r="F178" s="13"/>
      <c r="G178" s="212">
        <f t="shared" si="24"/>
        <v>1137.79</v>
      </c>
      <c r="H178" s="212">
        <f t="shared" si="24"/>
        <v>1087.48517</v>
      </c>
      <c r="I178" s="203">
        <f t="shared" si="21"/>
        <v>95.57872454495117</v>
      </c>
      <c r="J178" s="213">
        <f t="shared" si="25"/>
        <v>565.667</v>
      </c>
      <c r="K178" s="213">
        <f t="shared" si="25"/>
        <v>512.941</v>
      </c>
      <c r="L178" s="213">
        <f t="shared" si="26"/>
        <v>90.67896836831564</v>
      </c>
      <c r="M178" s="213">
        <f t="shared" si="25"/>
        <v>0</v>
      </c>
      <c r="N178" s="213"/>
      <c r="O178" s="197"/>
    </row>
    <row r="179" spans="1:15" ht="47.25">
      <c r="A179" s="228"/>
      <c r="B179" s="163" t="s">
        <v>173</v>
      </c>
      <c r="C179" s="14" t="s">
        <v>170</v>
      </c>
      <c r="D179" s="14" t="s">
        <v>328</v>
      </c>
      <c r="E179" s="14" t="s">
        <v>174</v>
      </c>
      <c r="F179" s="14"/>
      <c r="G179" s="212">
        <f t="shared" si="24"/>
        <v>1137.79</v>
      </c>
      <c r="H179" s="212">
        <f t="shared" si="24"/>
        <v>1087.48517</v>
      </c>
      <c r="I179" s="203">
        <f t="shared" si="21"/>
        <v>95.57872454495117</v>
      </c>
      <c r="J179" s="213">
        <f t="shared" si="25"/>
        <v>565.667</v>
      </c>
      <c r="K179" s="213">
        <f t="shared" si="25"/>
        <v>512.941</v>
      </c>
      <c r="L179" s="213">
        <f t="shared" si="26"/>
        <v>90.67896836831564</v>
      </c>
      <c r="M179" s="213">
        <f t="shared" si="25"/>
        <v>0</v>
      </c>
      <c r="N179" s="213"/>
      <c r="O179" s="197"/>
    </row>
    <row r="180" spans="1:15" ht="16.5">
      <c r="A180" s="228"/>
      <c r="B180" s="163" t="s">
        <v>175</v>
      </c>
      <c r="C180" s="14" t="s">
        <v>170</v>
      </c>
      <c r="D180" s="14" t="s">
        <v>328</v>
      </c>
      <c r="E180" s="14" t="s">
        <v>176</v>
      </c>
      <c r="F180" s="14"/>
      <c r="G180" s="212">
        <f t="shared" si="24"/>
        <v>1137.79</v>
      </c>
      <c r="H180" s="212">
        <f t="shared" si="24"/>
        <v>1087.48517</v>
      </c>
      <c r="I180" s="203">
        <f t="shared" si="21"/>
        <v>95.57872454495117</v>
      </c>
      <c r="J180" s="213">
        <f t="shared" si="25"/>
        <v>565.667</v>
      </c>
      <c r="K180" s="213">
        <f t="shared" si="25"/>
        <v>512.941</v>
      </c>
      <c r="L180" s="213">
        <f t="shared" si="26"/>
        <v>90.67896836831564</v>
      </c>
      <c r="M180" s="213">
        <f t="shared" si="25"/>
        <v>0</v>
      </c>
      <c r="N180" s="213"/>
      <c r="O180" s="197"/>
    </row>
    <row r="181" spans="1:15" ht="17.25">
      <c r="A181" s="235"/>
      <c r="B181" s="172" t="s">
        <v>185</v>
      </c>
      <c r="C181" s="20" t="s">
        <v>170</v>
      </c>
      <c r="D181" s="20" t="s">
        <v>328</v>
      </c>
      <c r="E181" s="20" t="s">
        <v>176</v>
      </c>
      <c r="F181" s="20" t="s">
        <v>177</v>
      </c>
      <c r="G181" s="214">
        <v>1137.79</v>
      </c>
      <c r="H181" s="221">
        <v>1087.48517</v>
      </c>
      <c r="I181" s="221">
        <f t="shared" si="21"/>
        <v>95.57872454495117</v>
      </c>
      <c r="J181" s="204">
        <v>565.667</v>
      </c>
      <c r="K181" s="221">
        <v>512.941</v>
      </c>
      <c r="L181" s="223">
        <f t="shared" si="26"/>
        <v>90.67896836831564</v>
      </c>
      <c r="M181" s="204">
        <v>0</v>
      </c>
      <c r="N181" s="197"/>
      <c r="O181" s="197"/>
    </row>
    <row r="182" spans="1:15" ht="66">
      <c r="A182" s="228" t="s">
        <v>329</v>
      </c>
      <c r="B182" s="158" t="s">
        <v>330</v>
      </c>
      <c r="C182" s="19" t="s">
        <v>331</v>
      </c>
      <c r="D182" s="19"/>
      <c r="E182" s="19"/>
      <c r="F182" s="19"/>
      <c r="G182" s="210">
        <f>SUM(G183+G186+G192+G202)</f>
        <v>9952.675000000001</v>
      </c>
      <c r="H182" s="210">
        <f>SUM(H183+H186+H192+H202)</f>
        <v>8843.7506</v>
      </c>
      <c r="I182" s="202">
        <f t="shared" si="21"/>
        <v>88.85802661093624</v>
      </c>
      <c r="J182" s="211">
        <f>SUM(J183+J186)</f>
        <v>2980.22</v>
      </c>
      <c r="K182" s="211">
        <f>SUM(K183+K186)</f>
        <v>2790.12204</v>
      </c>
      <c r="L182" s="211">
        <f t="shared" si="26"/>
        <v>93.62134473293919</v>
      </c>
      <c r="M182" s="211">
        <f>SUM(M183+M186)</f>
        <v>0</v>
      </c>
      <c r="N182" s="211"/>
      <c r="O182" s="197"/>
    </row>
    <row r="183" spans="1:15" ht="63">
      <c r="A183" s="228"/>
      <c r="B183" s="162" t="s">
        <v>186</v>
      </c>
      <c r="C183" s="13" t="s">
        <v>331</v>
      </c>
      <c r="D183" s="13" t="s">
        <v>187</v>
      </c>
      <c r="E183" s="13"/>
      <c r="F183" s="13"/>
      <c r="G183" s="210">
        <f aca="true" t="shared" si="27" ref="G183:M184">SUM(G184)</f>
        <v>4184.51</v>
      </c>
      <c r="H183" s="210">
        <f t="shared" si="27"/>
        <v>3835.49309</v>
      </c>
      <c r="I183" s="202">
        <f t="shared" si="21"/>
        <v>91.6593123209169</v>
      </c>
      <c r="J183" s="211">
        <f t="shared" si="27"/>
        <v>2980.22</v>
      </c>
      <c r="K183" s="211">
        <f t="shared" si="27"/>
        <v>2790.12204</v>
      </c>
      <c r="L183" s="211">
        <f t="shared" si="26"/>
        <v>93.62134473293919</v>
      </c>
      <c r="M183" s="211">
        <f t="shared" si="27"/>
        <v>0</v>
      </c>
      <c r="N183" s="211"/>
      <c r="O183" s="197"/>
    </row>
    <row r="184" spans="1:15" ht="47.25">
      <c r="A184" s="228"/>
      <c r="B184" s="163" t="s">
        <v>173</v>
      </c>
      <c r="C184" s="14" t="s">
        <v>331</v>
      </c>
      <c r="D184" s="14" t="s">
        <v>187</v>
      </c>
      <c r="E184" s="14" t="s">
        <v>176</v>
      </c>
      <c r="F184" s="14"/>
      <c r="G184" s="212">
        <f t="shared" si="27"/>
        <v>4184.51</v>
      </c>
      <c r="H184" s="212">
        <f t="shared" si="27"/>
        <v>3835.49309</v>
      </c>
      <c r="I184" s="203">
        <f t="shared" si="21"/>
        <v>91.6593123209169</v>
      </c>
      <c r="J184" s="213">
        <f t="shared" si="27"/>
        <v>2980.22</v>
      </c>
      <c r="K184" s="213">
        <f t="shared" si="27"/>
        <v>2790.12204</v>
      </c>
      <c r="L184" s="213">
        <f t="shared" si="26"/>
        <v>93.62134473293919</v>
      </c>
      <c r="M184" s="213">
        <f t="shared" si="27"/>
        <v>0</v>
      </c>
      <c r="N184" s="213"/>
      <c r="O184" s="197"/>
    </row>
    <row r="185" spans="1:15" ht="17.25">
      <c r="A185" s="235"/>
      <c r="B185" s="172" t="s">
        <v>185</v>
      </c>
      <c r="C185" s="20" t="s">
        <v>331</v>
      </c>
      <c r="D185" s="20" t="s">
        <v>187</v>
      </c>
      <c r="E185" s="20" t="s">
        <v>176</v>
      </c>
      <c r="F185" s="20" t="s">
        <v>177</v>
      </c>
      <c r="G185" s="214">
        <v>4184.51</v>
      </c>
      <c r="H185" s="221">
        <v>3835.49309</v>
      </c>
      <c r="I185" s="221">
        <f t="shared" si="21"/>
        <v>91.6593123209169</v>
      </c>
      <c r="J185" s="204">
        <v>2980.22</v>
      </c>
      <c r="K185" s="221">
        <v>2790.12204</v>
      </c>
      <c r="L185" s="215">
        <f t="shared" si="26"/>
        <v>93.62134473293919</v>
      </c>
      <c r="M185" s="204">
        <v>0</v>
      </c>
      <c r="N185" s="197"/>
      <c r="O185" s="197"/>
    </row>
    <row r="186" spans="1:15" ht="16.5">
      <c r="A186" s="228"/>
      <c r="B186" s="168" t="s">
        <v>199</v>
      </c>
      <c r="C186" s="16" t="s">
        <v>331</v>
      </c>
      <c r="D186" s="16" t="s">
        <v>200</v>
      </c>
      <c r="E186" s="16"/>
      <c r="F186" s="16"/>
      <c r="G186" s="210">
        <f aca="true" t="shared" si="28" ref="G186:J188">SUM(G187)</f>
        <v>4669.6</v>
      </c>
      <c r="H186" s="210">
        <f t="shared" si="28"/>
        <v>3909.6923899999997</v>
      </c>
      <c r="I186" s="202">
        <f t="shared" si="21"/>
        <v>83.72649456056192</v>
      </c>
      <c r="J186" s="211">
        <f t="shared" si="28"/>
        <v>0</v>
      </c>
      <c r="K186" s="197"/>
      <c r="L186" s="211"/>
      <c r="M186" s="211">
        <f>SUM(M187)</f>
        <v>0</v>
      </c>
      <c r="N186" s="197"/>
      <c r="O186" s="197"/>
    </row>
    <row r="187" spans="1:15" ht="31.5">
      <c r="A187" s="228"/>
      <c r="B187" s="99" t="s">
        <v>203</v>
      </c>
      <c r="C187" s="18" t="s">
        <v>331</v>
      </c>
      <c r="D187" s="18" t="s">
        <v>200</v>
      </c>
      <c r="E187" s="18" t="s">
        <v>204</v>
      </c>
      <c r="F187" s="18"/>
      <c r="G187" s="212">
        <f>SUM(G188+G190)</f>
        <v>4669.6</v>
      </c>
      <c r="H187" s="212">
        <f>SUM(H188+H190)</f>
        <v>3909.6923899999997</v>
      </c>
      <c r="I187" s="203">
        <f t="shared" si="21"/>
        <v>83.72649456056192</v>
      </c>
      <c r="J187" s="213">
        <f t="shared" si="28"/>
        <v>0</v>
      </c>
      <c r="K187" s="197"/>
      <c r="L187" s="211"/>
      <c r="M187" s="213">
        <f>SUM(M188)</f>
        <v>0</v>
      </c>
      <c r="N187" s="197"/>
      <c r="O187" s="197"/>
    </row>
    <row r="188" spans="1:15" ht="16.5">
      <c r="A188" s="228"/>
      <c r="B188" s="99" t="s">
        <v>205</v>
      </c>
      <c r="C188" s="18" t="s">
        <v>331</v>
      </c>
      <c r="D188" s="18" t="s">
        <v>200</v>
      </c>
      <c r="E188" s="18" t="s">
        <v>207</v>
      </c>
      <c r="F188" s="18"/>
      <c r="G188" s="212">
        <f t="shared" si="28"/>
        <v>3000</v>
      </c>
      <c r="H188" s="212">
        <f t="shared" si="28"/>
        <v>2240.09239</v>
      </c>
      <c r="I188" s="203">
        <f t="shared" si="21"/>
        <v>74.66974633333334</v>
      </c>
      <c r="J188" s="213">
        <f t="shared" si="28"/>
        <v>0</v>
      </c>
      <c r="K188" s="197"/>
      <c r="L188" s="211"/>
      <c r="M188" s="213">
        <f>SUM(M189)</f>
        <v>0</v>
      </c>
      <c r="N188" s="197"/>
      <c r="O188" s="197"/>
    </row>
    <row r="189" spans="1:15" ht="16.5">
      <c r="A189" s="228"/>
      <c r="B189" s="172" t="s">
        <v>185</v>
      </c>
      <c r="C189" s="20" t="s">
        <v>331</v>
      </c>
      <c r="D189" s="20" t="s">
        <v>200</v>
      </c>
      <c r="E189" s="20" t="s">
        <v>207</v>
      </c>
      <c r="F189" s="20" t="s">
        <v>177</v>
      </c>
      <c r="G189" s="214">
        <f>2000+1000</f>
        <v>3000</v>
      </c>
      <c r="H189" s="221">
        <v>2240.09239</v>
      </c>
      <c r="I189" s="221">
        <f t="shared" si="21"/>
        <v>74.66974633333334</v>
      </c>
      <c r="J189" s="215">
        <v>0</v>
      </c>
      <c r="K189" s="222"/>
      <c r="L189" s="223"/>
      <c r="M189" s="215">
        <v>0</v>
      </c>
      <c r="N189" s="197"/>
      <c r="O189" s="197"/>
    </row>
    <row r="190" spans="1:15" ht="31.5">
      <c r="A190" s="228"/>
      <c r="B190" s="99" t="s">
        <v>54</v>
      </c>
      <c r="C190" s="14" t="s">
        <v>331</v>
      </c>
      <c r="D190" s="14" t="s">
        <v>200</v>
      </c>
      <c r="E190" s="14" t="s">
        <v>55</v>
      </c>
      <c r="F190" s="14"/>
      <c r="G190" s="212">
        <f>SUM(G191)</f>
        <v>1669.6</v>
      </c>
      <c r="H190" s="212">
        <f>SUM(H191)</f>
        <v>1669.6</v>
      </c>
      <c r="I190" s="203">
        <f t="shared" si="21"/>
        <v>100</v>
      </c>
      <c r="J190" s="213">
        <f>SUM(J191)</f>
        <v>0</v>
      </c>
      <c r="K190" s="197"/>
      <c r="L190" s="211"/>
      <c r="M190" s="213">
        <f>SUM(M191)</f>
        <v>0</v>
      </c>
      <c r="N190" s="197"/>
      <c r="O190" s="197"/>
    </row>
    <row r="191" spans="1:15" ht="16.5">
      <c r="A191" s="228"/>
      <c r="B191" s="172" t="s">
        <v>185</v>
      </c>
      <c r="C191" s="20" t="s">
        <v>331</v>
      </c>
      <c r="D191" s="20" t="s">
        <v>200</v>
      </c>
      <c r="E191" s="20" t="s">
        <v>55</v>
      </c>
      <c r="F191" s="20" t="s">
        <v>177</v>
      </c>
      <c r="G191" s="214">
        <v>1669.6</v>
      </c>
      <c r="H191" s="221">
        <v>1669.6</v>
      </c>
      <c r="I191" s="221">
        <f t="shared" si="21"/>
        <v>100</v>
      </c>
      <c r="J191" s="215">
        <v>0</v>
      </c>
      <c r="K191" s="222"/>
      <c r="L191" s="223"/>
      <c r="M191" s="215">
        <v>0</v>
      </c>
      <c r="N191" s="197"/>
      <c r="O191" s="197"/>
    </row>
    <row r="192" spans="1:15" ht="16.5">
      <c r="A192" s="228"/>
      <c r="B192" s="168" t="s">
        <v>459</v>
      </c>
      <c r="C192" s="16" t="s">
        <v>331</v>
      </c>
      <c r="D192" s="16" t="s">
        <v>242</v>
      </c>
      <c r="E192" s="16"/>
      <c r="F192" s="189"/>
      <c r="G192" s="210">
        <f>G193+G198</f>
        <v>88.12</v>
      </c>
      <c r="H192" s="210">
        <f>H193+H198</f>
        <v>88.12</v>
      </c>
      <c r="I192" s="202">
        <f t="shared" si="21"/>
        <v>100</v>
      </c>
      <c r="J192" s="210">
        <f>J193+J198</f>
        <v>0</v>
      </c>
      <c r="K192" s="197"/>
      <c r="L192" s="211"/>
      <c r="M192" s="210">
        <f>M193+M198</f>
        <v>0</v>
      </c>
      <c r="N192" s="197"/>
      <c r="O192" s="197"/>
    </row>
    <row r="193" spans="1:15" ht="16.5">
      <c r="A193" s="228"/>
      <c r="B193" s="99" t="s">
        <v>46</v>
      </c>
      <c r="C193" s="18" t="s">
        <v>331</v>
      </c>
      <c r="D193" s="18" t="s">
        <v>242</v>
      </c>
      <c r="E193" s="18" t="s">
        <v>460</v>
      </c>
      <c r="F193" s="20"/>
      <c r="G193" s="212">
        <f aca="true" t="shared" si="29" ref="G193:H196">G194</f>
        <v>67</v>
      </c>
      <c r="H193" s="212">
        <f t="shared" si="29"/>
        <v>67</v>
      </c>
      <c r="I193" s="203">
        <f t="shared" si="21"/>
        <v>100</v>
      </c>
      <c r="J193" s="212">
        <f>J194</f>
        <v>0</v>
      </c>
      <c r="K193" s="197"/>
      <c r="L193" s="211"/>
      <c r="M193" s="212">
        <f>M194</f>
        <v>0</v>
      </c>
      <c r="N193" s="197"/>
      <c r="O193" s="197"/>
    </row>
    <row r="194" spans="1:15" ht="48.75" customHeight="1">
      <c r="A194" s="228"/>
      <c r="B194" s="99" t="s">
        <v>36</v>
      </c>
      <c r="C194" s="18" t="s">
        <v>180</v>
      </c>
      <c r="D194" s="18" t="s">
        <v>242</v>
      </c>
      <c r="E194" s="18" t="s">
        <v>40</v>
      </c>
      <c r="F194" s="20"/>
      <c r="G194" s="212">
        <f>G196</f>
        <v>67</v>
      </c>
      <c r="H194" s="212">
        <f>H196</f>
        <v>67</v>
      </c>
      <c r="I194" s="203">
        <f t="shared" si="21"/>
        <v>100</v>
      </c>
      <c r="J194" s="212">
        <f>J196</f>
        <v>0</v>
      </c>
      <c r="K194" s="197"/>
      <c r="L194" s="211"/>
      <c r="M194" s="212">
        <f>M196</f>
        <v>0</v>
      </c>
      <c r="N194" s="197"/>
      <c r="O194" s="197"/>
    </row>
    <row r="195" spans="1:15" ht="17.25" customHeight="1">
      <c r="A195" s="234">
        <v>1</v>
      </c>
      <c r="B195" s="230" t="s">
        <v>395</v>
      </c>
      <c r="C195" s="230" t="s">
        <v>499</v>
      </c>
      <c r="D195" s="230" t="s">
        <v>396</v>
      </c>
      <c r="E195" s="230" t="s">
        <v>500</v>
      </c>
      <c r="F195" s="237" t="s">
        <v>501</v>
      </c>
      <c r="G195" s="232">
        <v>7</v>
      </c>
      <c r="H195" s="232">
        <v>8</v>
      </c>
      <c r="I195" s="233">
        <v>9</v>
      </c>
      <c r="J195" s="232">
        <v>10</v>
      </c>
      <c r="K195" s="233">
        <v>11</v>
      </c>
      <c r="L195" s="232">
        <v>12</v>
      </c>
      <c r="M195" s="232">
        <v>13</v>
      </c>
      <c r="N195" s="233">
        <v>14</v>
      </c>
      <c r="O195" s="233">
        <v>15</v>
      </c>
    </row>
    <row r="196" spans="1:15" ht="34.5" customHeight="1">
      <c r="A196" s="228"/>
      <c r="B196" s="99" t="s">
        <v>38</v>
      </c>
      <c r="C196" s="18" t="s">
        <v>331</v>
      </c>
      <c r="D196" s="18" t="s">
        <v>242</v>
      </c>
      <c r="E196" s="18" t="s">
        <v>43</v>
      </c>
      <c r="F196" s="15"/>
      <c r="G196" s="212">
        <f t="shared" si="29"/>
        <v>67</v>
      </c>
      <c r="H196" s="212">
        <f t="shared" si="29"/>
        <v>67</v>
      </c>
      <c r="I196" s="203">
        <f t="shared" si="21"/>
        <v>100</v>
      </c>
      <c r="J196" s="212">
        <f>J197</f>
        <v>0</v>
      </c>
      <c r="K196" s="197"/>
      <c r="L196" s="211"/>
      <c r="M196" s="212">
        <f>M197</f>
        <v>0</v>
      </c>
      <c r="N196" s="197"/>
      <c r="O196" s="197"/>
    </row>
    <row r="197" spans="1:15" ht="16.5">
      <c r="A197" s="228"/>
      <c r="B197" s="161" t="s">
        <v>185</v>
      </c>
      <c r="C197" s="15" t="s">
        <v>331</v>
      </c>
      <c r="D197" s="15" t="s">
        <v>242</v>
      </c>
      <c r="E197" s="15" t="s">
        <v>43</v>
      </c>
      <c r="F197" s="15" t="s">
        <v>177</v>
      </c>
      <c r="G197" s="214">
        <v>67</v>
      </c>
      <c r="H197" s="221">
        <v>67</v>
      </c>
      <c r="I197" s="221">
        <f t="shared" si="21"/>
        <v>100</v>
      </c>
      <c r="J197" s="215">
        <v>0</v>
      </c>
      <c r="K197" s="222"/>
      <c r="L197" s="223"/>
      <c r="M197" s="215">
        <v>0</v>
      </c>
      <c r="N197" s="197"/>
      <c r="O197" s="197"/>
    </row>
    <row r="198" spans="1:15" ht="16.5">
      <c r="A198" s="228"/>
      <c r="B198" s="99" t="s">
        <v>33</v>
      </c>
      <c r="C198" s="15" t="s">
        <v>331</v>
      </c>
      <c r="D198" s="18" t="s">
        <v>242</v>
      </c>
      <c r="E198" s="18" t="s">
        <v>49</v>
      </c>
      <c r="F198" s="18"/>
      <c r="G198" s="212">
        <f>G199</f>
        <v>21.12</v>
      </c>
      <c r="H198" s="212">
        <f>H199</f>
        <v>21.12</v>
      </c>
      <c r="I198" s="203">
        <f t="shared" si="21"/>
        <v>100</v>
      </c>
      <c r="J198" s="212">
        <f>J199</f>
        <v>0</v>
      </c>
      <c r="K198" s="197"/>
      <c r="L198" s="211"/>
      <c r="M198" s="212">
        <f>M199</f>
        <v>0</v>
      </c>
      <c r="N198" s="197"/>
      <c r="O198" s="197"/>
    </row>
    <row r="199" spans="1:15" ht="47.25">
      <c r="A199" s="228"/>
      <c r="B199" s="99" t="s">
        <v>39</v>
      </c>
      <c r="C199" s="15" t="s">
        <v>331</v>
      </c>
      <c r="D199" s="18" t="s">
        <v>242</v>
      </c>
      <c r="E199" s="18" t="s">
        <v>44</v>
      </c>
      <c r="F199" s="18"/>
      <c r="G199" s="212">
        <f>G200</f>
        <v>21.12</v>
      </c>
      <c r="H199" s="212">
        <f>H200</f>
        <v>21.12</v>
      </c>
      <c r="I199" s="203">
        <f t="shared" si="21"/>
        <v>100</v>
      </c>
      <c r="J199" s="212">
        <f>J200</f>
        <v>0</v>
      </c>
      <c r="K199" s="197"/>
      <c r="L199" s="211"/>
      <c r="M199" s="212">
        <f>M200</f>
        <v>0</v>
      </c>
      <c r="N199" s="197"/>
      <c r="O199" s="197"/>
    </row>
    <row r="200" spans="1:15" ht="30" customHeight="1">
      <c r="A200" s="228"/>
      <c r="B200" s="99" t="s">
        <v>38</v>
      </c>
      <c r="C200" s="15" t="s">
        <v>331</v>
      </c>
      <c r="D200" s="18" t="s">
        <v>242</v>
      </c>
      <c r="E200" s="18" t="s">
        <v>45</v>
      </c>
      <c r="F200" s="18"/>
      <c r="G200" s="212">
        <f>G201</f>
        <v>21.12</v>
      </c>
      <c r="H200" s="197">
        <v>21.12</v>
      </c>
      <c r="I200" s="203">
        <f t="shared" si="21"/>
        <v>100</v>
      </c>
      <c r="J200" s="212">
        <f>J201</f>
        <v>0</v>
      </c>
      <c r="K200" s="197"/>
      <c r="L200" s="211"/>
      <c r="M200" s="212">
        <f>M201</f>
        <v>0</v>
      </c>
      <c r="N200" s="197"/>
      <c r="O200" s="197"/>
    </row>
    <row r="201" spans="1:15" ht="16.5">
      <c r="A201" s="228"/>
      <c r="B201" s="161" t="s">
        <v>185</v>
      </c>
      <c r="C201" s="15" t="s">
        <v>331</v>
      </c>
      <c r="D201" s="15" t="s">
        <v>242</v>
      </c>
      <c r="E201" s="15" t="s">
        <v>45</v>
      </c>
      <c r="F201" s="15" t="s">
        <v>177</v>
      </c>
      <c r="G201" s="214">
        <v>21.12</v>
      </c>
      <c r="H201" s="222">
        <v>21.12</v>
      </c>
      <c r="I201" s="221">
        <f t="shared" si="21"/>
        <v>100</v>
      </c>
      <c r="J201" s="215">
        <f>SUM(J202)</f>
        <v>0</v>
      </c>
      <c r="K201" s="222"/>
      <c r="L201" s="223"/>
      <c r="M201" s="215">
        <f>SUM(M202)</f>
        <v>0</v>
      </c>
      <c r="N201" s="197"/>
      <c r="O201" s="197"/>
    </row>
    <row r="202" spans="1:15" ht="16.5">
      <c r="A202" s="228"/>
      <c r="B202" s="162" t="s">
        <v>290</v>
      </c>
      <c r="C202" s="16" t="s">
        <v>331</v>
      </c>
      <c r="D202" s="13">
        <v>1001</v>
      </c>
      <c r="E202" s="13"/>
      <c r="F202" s="13"/>
      <c r="G202" s="210">
        <f aca="true" t="shared" si="30" ref="G202:H204">G203</f>
        <v>1010.445</v>
      </c>
      <c r="H202" s="210">
        <f t="shared" si="30"/>
        <v>1010.44512</v>
      </c>
      <c r="I202" s="202">
        <f t="shared" si="21"/>
        <v>100.00001187595564</v>
      </c>
      <c r="J202" s="210">
        <f>J203</f>
        <v>0</v>
      </c>
      <c r="K202" s="197"/>
      <c r="L202" s="211"/>
      <c r="M202" s="210">
        <f>M203</f>
        <v>0</v>
      </c>
      <c r="N202" s="197"/>
      <c r="O202" s="197"/>
    </row>
    <row r="203" spans="1:15" ht="23.25" customHeight="1">
      <c r="A203" s="228"/>
      <c r="B203" s="163" t="s">
        <v>291</v>
      </c>
      <c r="C203" s="15" t="s">
        <v>331</v>
      </c>
      <c r="D203" s="14">
        <v>1001</v>
      </c>
      <c r="E203" s="14" t="s">
        <v>292</v>
      </c>
      <c r="F203" s="14"/>
      <c r="G203" s="212">
        <f t="shared" si="30"/>
        <v>1010.445</v>
      </c>
      <c r="H203" s="212">
        <f t="shared" si="30"/>
        <v>1010.44512</v>
      </c>
      <c r="I203" s="203">
        <f t="shared" si="21"/>
        <v>100.00001187595564</v>
      </c>
      <c r="J203" s="212">
        <f>J204</f>
        <v>0</v>
      </c>
      <c r="K203" s="197"/>
      <c r="L203" s="211"/>
      <c r="M203" s="212">
        <f>M204</f>
        <v>0</v>
      </c>
      <c r="N203" s="197"/>
      <c r="O203" s="197"/>
    </row>
    <row r="204" spans="1:15" ht="31.5">
      <c r="A204" s="228"/>
      <c r="B204" s="178" t="s">
        <v>293</v>
      </c>
      <c r="C204" s="15" t="s">
        <v>331</v>
      </c>
      <c r="D204" s="14" t="s">
        <v>294</v>
      </c>
      <c r="E204" s="14" t="s">
        <v>295</v>
      </c>
      <c r="F204" s="14"/>
      <c r="G204" s="212">
        <f t="shared" si="30"/>
        <v>1010.445</v>
      </c>
      <c r="H204" s="212">
        <f t="shared" si="30"/>
        <v>1010.44512</v>
      </c>
      <c r="I204" s="203">
        <f t="shared" si="21"/>
        <v>100.00001187595564</v>
      </c>
      <c r="J204" s="212">
        <f>J205</f>
        <v>0</v>
      </c>
      <c r="K204" s="197"/>
      <c r="L204" s="211"/>
      <c r="M204" s="212">
        <f>M205</f>
        <v>0</v>
      </c>
      <c r="N204" s="197"/>
      <c r="O204" s="197"/>
    </row>
    <row r="205" spans="1:15" ht="16.5">
      <c r="A205" s="228"/>
      <c r="B205" s="172" t="s">
        <v>296</v>
      </c>
      <c r="C205" s="15" t="s">
        <v>331</v>
      </c>
      <c r="D205" s="20">
        <v>1001</v>
      </c>
      <c r="E205" s="20" t="s">
        <v>297</v>
      </c>
      <c r="F205" s="20" t="s">
        <v>298</v>
      </c>
      <c r="G205" s="214">
        <v>1010.445</v>
      </c>
      <c r="H205" s="221">
        <v>1010.44512</v>
      </c>
      <c r="I205" s="221">
        <f t="shared" si="21"/>
        <v>100.00001187595564</v>
      </c>
      <c r="J205" s="215">
        <v>0</v>
      </c>
      <c r="K205" s="222"/>
      <c r="L205" s="223"/>
      <c r="M205" s="215">
        <v>0</v>
      </c>
      <c r="N205" s="197"/>
      <c r="O205" s="197"/>
    </row>
    <row r="206" spans="1:15" ht="33">
      <c r="A206" s="228" t="s">
        <v>332</v>
      </c>
      <c r="B206" s="158" t="s">
        <v>333</v>
      </c>
      <c r="C206" s="19" t="s">
        <v>334</v>
      </c>
      <c r="D206" s="19"/>
      <c r="E206" s="19"/>
      <c r="F206" s="19"/>
      <c r="G206" s="210">
        <f aca="true" t="shared" si="31" ref="G206:J207">SUM(G207)</f>
        <v>500</v>
      </c>
      <c r="H206" s="210">
        <f t="shared" si="31"/>
        <v>500</v>
      </c>
      <c r="I206" s="202">
        <f t="shared" si="21"/>
        <v>100</v>
      </c>
      <c r="J206" s="211">
        <f t="shared" si="31"/>
        <v>0</v>
      </c>
      <c r="K206" s="197"/>
      <c r="L206" s="211"/>
      <c r="M206" s="211">
        <f>SUM(M207)</f>
        <v>0</v>
      </c>
      <c r="N206" s="197"/>
      <c r="O206" s="197"/>
    </row>
    <row r="207" spans="1:15" ht="16.5">
      <c r="A207" s="228"/>
      <c r="B207" s="99" t="s">
        <v>335</v>
      </c>
      <c r="C207" s="18" t="s">
        <v>334</v>
      </c>
      <c r="D207" s="18" t="s">
        <v>336</v>
      </c>
      <c r="E207" s="18"/>
      <c r="F207" s="18"/>
      <c r="G207" s="212">
        <f t="shared" si="31"/>
        <v>500</v>
      </c>
      <c r="H207" s="212">
        <f t="shared" si="31"/>
        <v>500</v>
      </c>
      <c r="I207" s="203">
        <f t="shared" si="21"/>
        <v>100</v>
      </c>
      <c r="J207" s="213">
        <f t="shared" si="31"/>
        <v>0</v>
      </c>
      <c r="K207" s="197"/>
      <c r="L207" s="211"/>
      <c r="M207" s="213">
        <f>SUM(M208)</f>
        <v>0</v>
      </c>
      <c r="N207" s="197"/>
      <c r="O207" s="197"/>
    </row>
    <row r="208" spans="1:15" ht="16.5">
      <c r="A208" s="228"/>
      <c r="B208" s="99" t="s">
        <v>337</v>
      </c>
      <c r="C208" s="18" t="s">
        <v>334</v>
      </c>
      <c r="D208" s="18" t="s">
        <v>336</v>
      </c>
      <c r="E208" s="18" t="s">
        <v>338</v>
      </c>
      <c r="F208" s="18"/>
      <c r="G208" s="212">
        <f>SUM(G209+G211)</f>
        <v>500</v>
      </c>
      <c r="H208" s="212">
        <f>SUM(H209+H211)</f>
        <v>500</v>
      </c>
      <c r="I208" s="203">
        <f t="shared" si="21"/>
        <v>100</v>
      </c>
      <c r="J208" s="213">
        <f>SUM(J209+J211)</f>
        <v>0</v>
      </c>
      <c r="K208" s="197"/>
      <c r="L208" s="211"/>
      <c r="M208" s="213">
        <f>SUM(M209+M211)</f>
        <v>0</v>
      </c>
      <c r="N208" s="197"/>
      <c r="O208" s="197"/>
    </row>
    <row r="209" spans="1:15" ht="31.5">
      <c r="A209" s="228"/>
      <c r="B209" s="99" t="s">
        <v>339</v>
      </c>
      <c r="C209" s="18" t="s">
        <v>334</v>
      </c>
      <c r="D209" s="18" t="s">
        <v>336</v>
      </c>
      <c r="E209" s="18" t="s">
        <v>340</v>
      </c>
      <c r="F209" s="18"/>
      <c r="G209" s="212">
        <f>SUM(G210)</f>
        <v>200</v>
      </c>
      <c r="H209" s="212">
        <f>SUM(H210)</f>
        <v>200</v>
      </c>
      <c r="I209" s="203">
        <f t="shared" si="21"/>
        <v>100</v>
      </c>
      <c r="J209" s="213">
        <f>SUM(J210)</f>
        <v>0</v>
      </c>
      <c r="K209" s="197"/>
      <c r="L209" s="211"/>
      <c r="M209" s="213">
        <f>SUM(M210)</f>
        <v>0</v>
      </c>
      <c r="N209" s="197"/>
      <c r="O209" s="197"/>
    </row>
    <row r="210" spans="1:15" ht="16.5">
      <c r="A210" s="228"/>
      <c r="B210" s="172" t="s">
        <v>202</v>
      </c>
      <c r="C210" s="20" t="s">
        <v>334</v>
      </c>
      <c r="D210" s="20" t="s">
        <v>336</v>
      </c>
      <c r="E210" s="20" t="s">
        <v>340</v>
      </c>
      <c r="F210" s="20" t="s">
        <v>177</v>
      </c>
      <c r="G210" s="214">
        <v>200</v>
      </c>
      <c r="H210" s="221">
        <v>200</v>
      </c>
      <c r="I210" s="221">
        <f t="shared" si="21"/>
        <v>100</v>
      </c>
      <c r="J210" s="204">
        <v>0</v>
      </c>
      <c r="K210" s="222"/>
      <c r="L210" s="223"/>
      <c r="M210" s="204">
        <v>0</v>
      </c>
      <c r="N210" s="197"/>
      <c r="O210" s="197"/>
    </row>
    <row r="211" spans="1:15" ht="16.5">
      <c r="A211" s="228"/>
      <c r="B211" s="175" t="s">
        <v>341</v>
      </c>
      <c r="C211" s="14" t="s">
        <v>334</v>
      </c>
      <c r="D211" s="14" t="s">
        <v>336</v>
      </c>
      <c r="E211" s="14" t="s">
        <v>342</v>
      </c>
      <c r="F211" s="14"/>
      <c r="G211" s="212">
        <f>SUM(G212)</f>
        <v>300</v>
      </c>
      <c r="H211" s="212">
        <f>SUM(H212)</f>
        <v>300</v>
      </c>
      <c r="I211" s="203">
        <f t="shared" si="21"/>
        <v>100</v>
      </c>
      <c r="J211" s="213">
        <f>SUM(J212)</f>
        <v>0</v>
      </c>
      <c r="K211" s="197"/>
      <c r="L211" s="211"/>
      <c r="M211" s="213">
        <f>SUM(M212)</f>
        <v>0</v>
      </c>
      <c r="N211" s="197"/>
      <c r="O211" s="197"/>
    </row>
    <row r="212" spans="1:15" ht="17.25">
      <c r="A212" s="235"/>
      <c r="B212" s="179" t="s">
        <v>185</v>
      </c>
      <c r="C212" s="20" t="s">
        <v>334</v>
      </c>
      <c r="D212" s="20" t="s">
        <v>336</v>
      </c>
      <c r="E212" s="20" t="s">
        <v>342</v>
      </c>
      <c r="F212" s="20" t="s">
        <v>177</v>
      </c>
      <c r="G212" s="214">
        <v>300</v>
      </c>
      <c r="H212" s="221">
        <v>300</v>
      </c>
      <c r="I212" s="221">
        <f t="shared" si="21"/>
        <v>100</v>
      </c>
      <c r="J212" s="204">
        <v>0</v>
      </c>
      <c r="K212" s="222"/>
      <c r="L212" s="223"/>
      <c r="M212" s="204">
        <v>0</v>
      </c>
      <c r="N212" s="222"/>
      <c r="O212" s="197"/>
    </row>
    <row r="213" spans="1:15" ht="33">
      <c r="A213" s="228" t="s">
        <v>343</v>
      </c>
      <c r="B213" s="190" t="s">
        <v>344</v>
      </c>
      <c r="C213" s="12" t="s">
        <v>345</v>
      </c>
      <c r="D213" s="12"/>
      <c r="E213" s="12"/>
      <c r="F213" s="12"/>
      <c r="G213" s="210">
        <f aca="true" t="shared" si="32" ref="G213:H215">SUM(G214)</f>
        <v>3140.24</v>
      </c>
      <c r="H213" s="210">
        <f t="shared" si="32"/>
        <v>2968.48831</v>
      </c>
      <c r="I213" s="202">
        <f t="shared" si="21"/>
        <v>94.5306189972741</v>
      </c>
      <c r="J213" s="211">
        <f aca="true" t="shared" si="33" ref="J213:M215">SUM(J214)</f>
        <v>2457.282</v>
      </c>
      <c r="K213" s="211">
        <f t="shared" si="33"/>
        <v>2411.01998</v>
      </c>
      <c r="L213" s="211">
        <f aca="true" t="shared" si="34" ref="L213:L220">K213/J213*100</f>
        <v>98.11734998262307</v>
      </c>
      <c r="M213" s="211">
        <f t="shared" si="33"/>
        <v>0</v>
      </c>
      <c r="N213" s="211"/>
      <c r="O213" s="197"/>
    </row>
    <row r="214" spans="1:15" ht="47.25">
      <c r="A214" s="228"/>
      <c r="B214" s="191" t="s">
        <v>171</v>
      </c>
      <c r="C214" s="18" t="s">
        <v>345</v>
      </c>
      <c r="D214" s="18" t="s">
        <v>172</v>
      </c>
      <c r="E214" s="18"/>
      <c r="F214" s="18"/>
      <c r="G214" s="212">
        <f t="shared" si="32"/>
        <v>3140.24</v>
      </c>
      <c r="H214" s="212">
        <f t="shared" si="32"/>
        <v>2968.48831</v>
      </c>
      <c r="I214" s="203">
        <f t="shared" si="21"/>
        <v>94.5306189972741</v>
      </c>
      <c r="J214" s="213">
        <f t="shared" si="33"/>
        <v>2457.282</v>
      </c>
      <c r="K214" s="213">
        <f t="shared" si="33"/>
        <v>2411.01998</v>
      </c>
      <c r="L214" s="213">
        <f t="shared" si="34"/>
        <v>98.11734998262307</v>
      </c>
      <c r="M214" s="213">
        <f t="shared" si="33"/>
        <v>0</v>
      </c>
      <c r="N214" s="213"/>
      <c r="O214" s="197"/>
    </row>
    <row r="215" spans="1:15" ht="47.25">
      <c r="A215" s="228"/>
      <c r="B215" s="186" t="s">
        <v>173</v>
      </c>
      <c r="C215" s="18" t="s">
        <v>345</v>
      </c>
      <c r="D215" s="18" t="s">
        <v>172</v>
      </c>
      <c r="E215" s="18" t="s">
        <v>346</v>
      </c>
      <c r="F215" s="18"/>
      <c r="G215" s="212">
        <f t="shared" si="32"/>
        <v>3140.24</v>
      </c>
      <c r="H215" s="212">
        <f t="shared" si="32"/>
        <v>2968.48831</v>
      </c>
      <c r="I215" s="203">
        <f t="shared" si="21"/>
        <v>94.5306189972741</v>
      </c>
      <c r="J215" s="213">
        <f t="shared" si="33"/>
        <v>2457.282</v>
      </c>
      <c r="K215" s="213">
        <f t="shared" si="33"/>
        <v>2411.01998</v>
      </c>
      <c r="L215" s="213">
        <f t="shared" si="34"/>
        <v>98.11734998262307</v>
      </c>
      <c r="M215" s="213">
        <f t="shared" si="33"/>
        <v>0</v>
      </c>
      <c r="N215" s="213"/>
      <c r="O215" s="197"/>
    </row>
    <row r="216" spans="1:15" ht="17.25">
      <c r="A216" s="235"/>
      <c r="B216" s="192" t="s">
        <v>185</v>
      </c>
      <c r="C216" s="15" t="s">
        <v>345</v>
      </c>
      <c r="D216" s="15" t="s">
        <v>172</v>
      </c>
      <c r="E216" s="15" t="s">
        <v>347</v>
      </c>
      <c r="F216" s="15">
        <v>500</v>
      </c>
      <c r="G216" s="214">
        <v>3140.24</v>
      </c>
      <c r="H216" s="221">
        <v>2968.48831</v>
      </c>
      <c r="I216" s="221">
        <f aca="true" t="shared" si="35" ref="I216:I276">H216/G216*100</f>
        <v>94.5306189972741</v>
      </c>
      <c r="J216" s="204">
        <v>2457.282</v>
      </c>
      <c r="K216" s="221">
        <v>2411.01998</v>
      </c>
      <c r="L216" s="215">
        <f t="shared" si="34"/>
        <v>98.11734998262307</v>
      </c>
      <c r="M216" s="204">
        <v>0</v>
      </c>
      <c r="N216" s="197"/>
      <c r="O216" s="197"/>
    </row>
    <row r="217" spans="1:15" ht="42.75" customHeight="1">
      <c r="A217" s="228" t="s">
        <v>348</v>
      </c>
      <c r="B217" s="158" t="s">
        <v>349</v>
      </c>
      <c r="C217" s="19" t="s">
        <v>350</v>
      </c>
      <c r="D217" s="19"/>
      <c r="E217" s="19"/>
      <c r="F217" s="19"/>
      <c r="G217" s="210">
        <f>SUM(G218+G232+G235)</f>
        <v>64231.27199999999</v>
      </c>
      <c r="H217" s="210">
        <f>SUM(H218+H232+H235)</f>
        <v>62313.83405</v>
      </c>
      <c r="I217" s="202">
        <f t="shared" si="35"/>
        <v>97.01479063033347</v>
      </c>
      <c r="J217" s="211">
        <f>SUM(J218+J232+J235)</f>
        <v>32864.761</v>
      </c>
      <c r="K217" s="211">
        <f>SUM(K218+K232+K235)</f>
        <v>32622.06773</v>
      </c>
      <c r="L217" s="211">
        <f t="shared" si="34"/>
        <v>99.2615395255727</v>
      </c>
      <c r="M217" s="211">
        <f>SUM(M218+M232+M235)</f>
        <v>8601.575</v>
      </c>
      <c r="N217" s="211">
        <f>SUM(N218+N232+N235)</f>
        <v>8226.14</v>
      </c>
      <c r="O217" s="202">
        <f aca="true" t="shared" si="36" ref="O217:O222">N217/M217*100</f>
        <v>95.6352760976914</v>
      </c>
    </row>
    <row r="218" spans="1:15" ht="16.5">
      <c r="A218" s="228"/>
      <c r="B218" s="162" t="s">
        <v>351</v>
      </c>
      <c r="C218" s="13" t="s">
        <v>350</v>
      </c>
      <c r="D218" s="13" t="s">
        <v>352</v>
      </c>
      <c r="E218" s="13"/>
      <c r="F218" s="13"/>
      <c r="G218" s="210">
        <f>SUM(G219+G228)</f>
        <v>62354.78199999999</v>
      </c>
      <c r="H218" s="210">
        <f>SUM(H219+H228)</f>
        <v>60437.34105</v>
      </c>
      <c r="I218" s="202">
        <f t="shared" si="35"/>
        <v>96.92494963738308</v>
      </c>
      <c r="J218" s="211">
        <f>SUM(J219+J228)</f>
        <v>32864.761</v>
      </c>
      <c r="K218" s="211">
        <f>SUM(K219+K228)</f>
        <v>32622.06773</v>
      </c>
      <c r="L218" s="211">
        <f t="shared" si="34"/>
        <v>99.2615395255727</v>
      </c>
      <c r="M218" s="211">
        <f>SUM(M219+M228)</f>
        <v>8601.575</v>
      </c>
      <c r="N218" s="211">
        <f>SUM(N219+N228)</f>
        <v>8226.14</v>
      </c>
      <c r="O218" s="202">
        <f t="shared" si="36"/>
        <v>95.6352760976914</v>
      </c>
    </row>
    <row r="219" spans="1:15" ht="31.5">
      <c r="A219" s="228"/>
      <c r="B219" s="163" t="s">
        <v>353</v>
      </c>
      <c r="C219" s="14" t="s">
        <v>350</v>
      </c>
      <c r="D219" s="14" t="s">
        <v>352</v>
      </c>
      <c r="E219" s="14" t="s">
        <v>354</v>
      </c>
      <c r="F219" s="14"/>
      <c r="G219" s="212">
        <f>SUM(G220)</f>
        <v>61184.67599999999</v>
      </c>
      <c r="H219" s="212">
        <f>SUM(H220)</f>
        <v>59584.236560000005</v>
      </c>
      <c r="I219" s="203">
        <f t="shared" si="35"/>
        <v>97.38424791200988</v>
      </c>
      <c r="J219" s="213">
        <f>SUM(J220)</f>
        <v>31931.211</v>
      </c>
      <c r="K219" s="213">
        <f>SUM(K220)</f>
        <v>31931.21073</v>
      </c>
      <c r="L219" s="213">
        <f t="shared" si="34"/>
        <v>99.99999915443232</v>
      </c>
      <c r="M219" s="213">
        <f>SUM(M220)</f>
        <v>8601.575</v>
      </c>
      <c r="N219" s="213">
        <f>SUM(N220)</f>
        <v>8226.14</v>
      </c>
      <c r="O219" s="203">
        <f t="shared" si="36"/>
        <v>95.6352760976914</v>
      </c>
    </row>
    <row r="220" spans="1:15" ht="16.5">
      <c r="A220" s="228"/>
      <c r="B220" s="163" t="s">
        <v>302</v>
      </c>
      <c r="C220" s="14" t="s">
        <v>350</v>
      </c>
      <c r="D220" s="14" t="s">
        <v>352</v>
      </c>
      <c r="E220" s="14" t="s">
        <v>355</v>
      </c>
      <c r="F220" s="14"/>
      <c r="G220" s="212">
        <f>SUM(G224+G221)</f>
        <v>61184.67599999999</v>
      </c>
      <c r="H220" s="212">
        <f>SUM(H224+H221)</f>
        <v>59584.236560000005</v>
      </c>
      <c r="I220" s="203">
        <f t="shared" si="35"/>
        <v>97.38424791200988</v>
      </c>
      <c r="J220" s="213">
        <f>SUM(J224+J221)</f>
        <v>31931.211</v>
      </c>
      <c r="K220" s="213">
        <f>SUM(K224+K221)</f>
        <v>31931.21073</v>
      </c>
      <c r="L220" s="213">
        <f t="shared" si="34"/>
        <v>99.99999915443232</v>
      </c>
      <c r="M220" s="213">
        <f>SUM(M224+M221)</f>
        <v>8601.575</v>
      </c>
      <c r="N220" s="213">
        <f>SUM(N224+N221)</f>
        <v>8226.14</v>
      </c>
      <c r="O220" s="203">
        <f t="shared" si="36"/>
        <v>95.6352760976914</v>
      </c>
    </row>
    <row r="221" spans="1:15" ht="23.25" customHeight="1">
      <c r="A221" s="228"/>
      <c r="B221" s="186" t="s">
        <v>357</v>
      </c>
      <c r="C221" s="14" t="s">
        <v>350</v>
      </c>
      <c r="D221" s="14" t="s">
        <v>352</v>
      </c>
      <c r="E221" s="14" t="s">
        <v>356</v>
      </c>
      <c r="F221" s="14"/>
      <c r="G221" s="212">
        <f>SUM(G222)</f>
        <v>19260.26</v>
      </c>
      <c r="H221" s="212">
        <f>SUM(H222)</f>
        <v>18884.8208</v>
      </c>
      <c r="I221" s="203">
        <f t="shared" si="35"/>
        <v>98.0507054421903</v>
      </c>
      <c r="J221" s="213">
        <f>SUM(J222)</f>
        <v>0</v>
      </c>
      <c r="K221" s="213"/>
      <c r="L221" s="211"/>
      <c r="M221" s="213">
        <f>SUM(M222)</f>
        <v>8601.575</v>
      </c>
      <c r="N221" s="213">
        <f>SUM(N222)</f>
        <v>8226.14</v>
      </c>
      <c r="O221" s="203">
        <f t="shared" si="36"/>
        <v>95.6352760976914</v>
      </c>
    </row>
    <row r="222" spans="1:15" ht="17.25">
      <c r="A222" s="235"/>
      <c r="B222" s="171" t="s">
        <v>202</v>
      </c>
      <c r="C222" s="20" t="s">
        <v>350</v>
      </c>
      <c r="D222" s="20" t="s">
        <v>352</v>
      </c>
      <c r="E222" s="20" t="s">
        <v>356</v>
      </c>
      <c r="F222" s="20" t="s">
        <v>167</v>
      </c>
      <c r="G222" s="214">
        <v>19260.26</v>
      </c>
      <c r="H222" s="221">
        <v>18884.8208</v>
      </c>
      <c r="I222" s="221">
        <f t="shared" si="35"/>
        <v>98.0507054421903</v>
      </c>
      <c r="J222" s="204">
        <v>0</v>
      </c>
      <c r="K222" s="222"/>
      <c r="L222" s="223"/>
      <c r="M222" s="204">
        <v>8601.575</v>
      </c>
      <c r="N222" s="222">
        <v>8226.14</v>
      </c>
      <c r="O222" s="221">
        <f t="shared" si="36"/>
        <v>95.6352760976914</v>
      </c>
    </row>
    <row r="223" spans="1:15" ht="31.5">
      <c r="A223" s="235"/>
      <c r="B223" s="184" t="s">
        <v>29</v>
      </c>
      <c r="C223" s="20"/>
      <c r="D223" s="20"/>
      <c r="E223" s="20"/>
      <c r="F223" s="20"/>
      <c r="G223" s="214">
        <v>0.0895</v>
      </c>
      <c r="H223" s="203">
        <v>0.0895</v>
      </c>
      <c r="I223" s="203">
        <f t="shared" si="35"/>
        <v>100</v>
      </c>
      <c r="J223" s="204">
        <v>0</v>
      </c>
      <c r="K223" s="197"/>
      <c r="L223" s="211"/>
      <c r="M223" s="204">
        <v>0</v>
      </c>
      <c r="N223" s="197"/>
      <c r="O223" s="197"/>
    </row>
    <row r="224" spans="1:15" ht="81" customHeight="1">
      <c r="A224" s="228"/>
      <c r="B224" s="163" t="s">
        <v>494</v>
      </c>
      <c r="C224" s="14" t="s">
        <v>350</v>
      </c>
      <c r="D224" s="14" t="s">
        <v>352</v>
      </c>
      <c r="E224" s="14" t="s">
        <v>358</v>
      </c>
      <c r="F224" s="14"/>
      <c r="G224" s="212">
        <f>SUM(G225)</f>
        <v>41924.416</v>
      </c>
      <c r="H224" s="212">
        <f>SUM(H225)</f>
        <v>40699.41576</v>
      </c>
      <c r="I224" s="203">
        <f t="shared" si="35"/>
        <v>97.0780744089554</v>
      </c>
      <c r="J224" s="213">
        <f>SUM(J225)</f>
        <v>31931.211</v>
      </c>
      <c r="K224" s="213">
        <f>SUM(K225)</f>
        <v>31931.21073</v>
      </c>
      <c r="L224" s="213">
        <f>K224/J224*100</f>
        <v>99.99999915443232</v>
      </c>
      <c r="M224" s="213">
        <f>SUM(M225)</f>
        <v>0</v>
      </c>
      <c r="N224" s="213"/>
      <c r="O224" s="197"/>
    </row>
    <row r="225" spans="1:15" ht="17.25">
      <c r="A225" s="235"/>
      <c r="B225" s="171" t="s">
        <v>202</v>
      </c>
      <c r="C225" s="20" t="s">
        <v>350</v>
      </c>
      <c r="D225" s="20" t="s">
        <v>352</v>
      </c>
      <c r="E225" s="15" t="s">
        <v>358</v>
      </c>
      <c r="F225" s="20" t="s">
        <v>167</v>
      </c>
      <c r="G225" s="214">
        <v>41924.416</v>
      </c>
      <c r="H225" s="221">
        <v>40699.41576</v>
      </c>
      <c r="I225" s="221">
        <f t="shared" si="35"/>
        <v>97.0780744089554</v>
      </c>
      <c r="J225" s="204">
        <v>31931.211</v>
      </c>
      <c r="K225" s="221">
        <v>31931.21073</v>
      </c>
      <c r="L225" s="215">
        <f>K225/J225*100</f>
        <v>99.99999915443232</v>
      </c>
      <c r="M225" s="204">
        <v>0</v>
      </c>
      <c r="N225" s="197"/>
      <c r="O225" s="197"/>
    </row>
    <row r="226" spans="1:15" ht="16.5">
      <c r="A226" s="234">
        <v>1</v>
      </c>
      <c r="B226" s="239">
        <v>2</v>
      </c>
      <c r="C226" s="230" t="s">
        <v>499</v>
      </c>
      <c r="D226" s="230" t="s">
        <v>396</v>
      </c>
      <c r="E226" s="230" t="s">
        <v>500</v>
      </c>
      <c r="F226" s="230" t="s">
        <v>501</v>
      </c>
      <c r="G226" s="232">
        <v>7</v>
      </c>
      <c r="H226" s="233">
        <v>8</v>
      </c>
      <c r="I226" s="233">
        <v>9</v>
      </c>
      <c r="J226" s="236">
        <v>10</v>
      </c>
      <c r="K226" s="233">
        <v>11</v>
      </c>
      <c r="L226" s="232">
        <v>12</v>
      </c>
      <c r="M226" s="236">
        <v>13</v>
      </c>
      <c r="N226" s="233">
        <v>14</v>
      </c>
      <c r="O226" s="233">
        <v>15</v>
      </c>
    </row>
    <row r="227" spans="1:15" ht="31.5">
      <c r="A227" s="235"/>
      <c r="B227" s="184" t="s">
        <v>29</v>
      </c>
      <c r="C227" s="20"/>
      <c r="D227" s="20"/>
      <c r="E227" s="15"/>
      <c r="F227" s="20"/>
      <c r="G227" s="214">
        <v>76.41576</v>
      </c>
      <c r="H227" s="221">
        <v>76.41576</v>
      </c>
      <c r="I227" s="221">
        <f t="shared" si="35"/>
        <v>100</v>
      </c>
      <c r="J227" s="204">
        <v>0</v>
      </c>
      <c r="K227" s="222"/>
      <c r="L227" s="215"/>
      <c r="M227" s="204">
        <v>0</v>
      </c>
      <c r="N227" s="197"/>
      <c r="O227" s="197"/>
    </row>
    <row r="228" spans="1:15" ht="16.5">
      <c r="A228" s="228"/>
      <c r="B228" s="193" t="s">
        <v>359</v>
      </c>
      <c r="C228" s="18" t="s">
        <v>350</v>
      </c>
      <c r="D228" s="18" t="s">
        <v>352</v>
      </c>
      <c r="E228" s="18" t="s">
        <v>314</v>
      </c>
      <c r="F228" s="18"/>
      <c r="G228" s="212">
        <f aca="true" t="shared" si="37" ref="G228:M229">SUM(G229)</f>
        <v>1170.106</v>
      </c>
      <c r="H228" s="212">
        <f t="shared" si="37"/>
        <v>853.10449</v>
      </c>
      <c r="I228" s="203">
        <f t="shared" si="35"/>
        <v>72.90830830711064</v>
      </c>
      <c r="J228" s="213">
        <f t="shared" si="37"/>
        <v>933.55</v>
      </c>
      <c r="K228" s="213">
        <f t="shared" si="37"/>
        <v>690.857</v>
      </c>
      <c r="L228" s="213">
        <f>K228/J228*100</f>
        <v>74.003213539714</v>
      </c>
      <c r="M228" s="213">
        <f t="shared" si="37"/>
        <v>0</v>
      </c>
      <c r="N228" s="213"/>
      <c r="O228" s="197"/>
    </row>
    <row r="229" spans="1:15" ht="31.5">
      <c r="A229" s="228"/>
      <c r="B229" s="99" t="s">
        <v>360</v>
      </c>
      <c r="C229" s="18" t="s">
        <v>350</v>
      </c>
      <c r="D229" s="18" t="s">
        <v>352</v>
      </c>
      <c r="E229" s="18" t="s">
        <v>361</v>
      </c>
      <c r="F229" s="18"/>
      <c r="G229" s="212">
        <f t="shared" si="37"/>
        <v>1170.106</v>
      </c>
      <c r="H229" s="212">
        <f t="shared" si="37"/>
        <v>853.10449</v>
      </c>
      <c r="I229" s="203">
        <f t="shared" si="35"/>
        <v>72.90830830711064</v>
      </c>
      <c r="J229" s="213">
        <f t="shared" si="37"/>
        <v>933.55</v>
      </c>
      <c r="K229" s="213">
        <f t="shared" si="37"/>
        <v>690.857</v>
      </c>
      <c r="L229" s="213">
        <f>K229/J229*100</f>
        <v>74.003213539714</v>
      </c>
      <c r="M229" s="213">
        <f t="shared" si="37"/>
        <v>0</v>
      </c>
      <c r="N229" s="213"/>
      <c r="O229" s="197"/>
    </row>
    <row r="230" spans="1:15" ht="17.25">
      <c r="A230" s="235"/>
      <c r="B230" s="171" t="s">
        <v>202</v>
      </c>
      <c r="C230" s="20" t="s">
        <v>350</v>
      </c>
      <c r="D230" s="20" t="s">
        <v>352</v>
      </c>
      <c r="E230" s="20" t="s">
        <v>361</v>
      </c>
      <c r="F230" s="20" t="s">
        <v>167</v>
      </c>
      <c r="G230" s="214">
        <v>1170.106</v>
      </c>
      <c r="H230" s="221">
        <v>853.10449</v>
      </c>
      <c r="I230" s="221">
        <f t="shared" si="35"/>
        <v>72.90830830711064</v>
      </c>
      <c r="J230" s="204">
        <v>933.55</v>
      </c>
      <c r="K230" s="221">
        <v>690.857</v>
      </c>
      <c r="L230" s="215">
        <f>K230/J230*100</f>
        <v>74.003213539714</v>
      </c>
      <c r="M230" s="204">
        <v>0</v>
      </c>
      <c r="N230" s="197"/>
      <c r="O230" s="197"/>
    </row>
    <row r="231" spans="1:15" ht="31.5">
      <c r="A231" s="235"/>
      <c r="B231" s="184" t="s">
        <v>29</v>
      </c>
      <c r="C231" s="20"/>
      <c r="D231" s="20"/>
      <c r="E231" s="20"/>
      <c r="F231" s="20"/>
      <c r="G231" s="214">
        <v>134.10595</v>
      </c>
      <c r="H231" s="222">
        <v>134.11</v>
      </c>
      <c r="I231" s="221">
        <f t="shared" si="35"/>
        <v>100.00302000023116</v>
      </c>
      <c r="J231" s="204">
        <v>88.699</v>
      </c>
      <c r="K231" s="221">
        <v>88.699</v>
      </c>
      <c r="L231" s="215">
        <f>K231/J231*100</f>
        <v>100</v>
      </c>
      <c r="M231" s="204">
        <v>0</v>
      </c>
      <c r="N231" s="197"/>
      <c r="O231" s="197"/>
    </row>
    <row r="232" spans="1:15" ht="16.5">
      <c r="A232" s="228"/>
      <c r="B232" s="162" t="s">
        <v>362</v>
      </c>
      <c r="C232" s="13" t="s">
        <v>350</v>
      </c>
      <c r="D232" s="13" t="s">
        <v>363</v>
      </c>
      <c r="E232" s="13"/>
      <c r="F232" s="13"/>
      <c r="G232" s="208">
        <f>SUM(G234)</f>
        <v>1619.47</v>
      </c>
      <c r="H232" s="208">
        <f>SUM(H234)</f>
        <v>1619.473</v>
      </c>
      <c r="I232" s="202">
        <f t="shared" si="35"/>
        <v>100.00018524579029</v>
      </c>
      <c r="J232" s="209">
        <f>SUM(J234)</f>
        <v>0</v>
      </c>
      <c r="K232" s="197"/>
      <c r="L232" s="211"/>
      <c r="M232" s="209">
        <f>SUM(M234)</f>
        <v>0</v>
      </c>
      <c r="N232" s="197"/>
      <c r="O232" s="197"/>
    </row>
    <row r="233" spans="1:15" ht="31.5">
      <c r="A233" s="228"/>
      <c r="B233" s="160" t="s">
        <v>364</v>
      </c>
      <c r="C233" s="14" t="s">
        <v>350</v>
      </c>
      <c r="D233" s="14" t="s">
        <v>363</v>
      </c>
      <c r="E233" s="14" t="s">
        <v>365</v>
      </c>
      <c r="F233" s="14"/>
      <c r="G233" s="206">
        <f>SUM(G234)</f>
        <v>1619.47</v>
      </c>
      <c r="H233" s="206">
        <f>SUM(H234)</f>
        <v>1619.473</v>
      </c>
      <c r="I233" s="203">
        <f t="shared" si="35"/>
        <v>100.00018524579029</v>
      </c>
      <c r="J233" s="205">
        <f>SUM(J234)</f>
        <v>0</v>
      </c>
      <c r="K233" s="197"/>
      <c r="L233" s="211"/>
      <c r="M233" s="205">
        <f>SUM(M234)</f>
        <v>0</v>
      </c>
      <c r="N233" s="197"/>
      <c r="O233" s="197"/>
    </row>
    <row r="234" spans="1:15" ht="17.25">
      <c r="A234" s="235"/>
      <c r="B234" s="172" t="s">
        <v>202</v>
      </c>
      <c r="C234" s="20" t="s">
        <v>350</v>
      </c>
      <c r="D234" s="20" t="s">
        <v>363</v>
      </c>
      <c r="E234" s="20" t="s">
        <v>366</v>
      </c>
      <c r="F234" s="20" t="s">
        <v>167</v>
      </c>
      <c r="G234" s="214">
        <v>1619.47</v>
      </c>
      <c r="H234" s="221">
        <v>1619.473</v>
      </c>
      <c r="I234" s="221">
        <f t="shared" si="35"/>
        <v>100.00018524579029</v>
      </c>
      <c r="J234" s="204">
        <v>0</v>
      </c>
      <c r="K234" s="222"/>
      <c r="L234" s="223"/>
      <c r="M234" s="204">
        <v>0</v>
      </c>
      <c r="N234" s="197"/>
      <c r="O234" s="197"/>
    </row>
    <row r="235" spans="1:15" ht="16.5">
      <c r="A235" s="228"/>
      <c r="B235" s="159" t="s">
        <v>272</v>
      </c>
      <c r="C235" s="15" t="s">
        <v>350</v>
      </c>
      <c r="D235" s="13" t="s">
        <v>273</v>
      </c>
      <c r="E235" s="13"/>
      <c r="F235" s="13"/>
      <c r="G235" s="210">
        <f>SUM(G236)</f>
        <v>257.02</v>
      </c>
      <c r="H235" s="210">
        <f>SUM(H236)</f>
        <v>257.02</v>
      </c>
      <c r="I235" s="202">
        <f t="shared" si="35"/>
        <v>100</v>
      </c>
      <c r="J235" s="211">
        <f>SUM(J236)</f>
        <v>0</v>
      </c>
      <c r="K235" s="197"/>
      <c r="L235" s="211"/>
      <c r="M235" s="211">
        <f>SUM(M236)</f>
        <v>0</v>
      </c>
      <c r="N235" s="197"/>
      <c r="O235" s="197"/>
    </row>
    <row r="236" spans="1:15" ht="16.5">
      <c r="A236" s="228"/>
      <c r="B236" s="160" t="s">
        <v>367</v>
      </c>
      <c r="C236" s="15" t="s">
        <v>350</v>
      </c>
      <c r="D236" s="18" t="s">
        <v>273</v>
      </c>
      <c r="E236" s="18" t="s">
        <v>275</v>
      </c>
      <c r="F236" s="18"/>
      <c r="G236" s="212">
        <f>SUM(G238+G240+G242+G244+G248+G246)</f>
        <v>257.02</v>
      </c>
      <c r="H236" s="212">
        <f>SUM(H238+H240+H242+H244+H248+H246)</f>
        <v>257.02</v>
      </c>
      <c r="I236" s="203">
        <f t="shared" si="35"/>
        <v>100</v>
      </c>
      <c r="J236" s="213">
        <f>SUM(J238+J240+J242+J244+J248)</f>
        <v>0</v>
      </c>
      <c r="K236" s="197"/>
      <c r="L236" s="211"/>
      <c r="M236" s="213">
        <f>SUM(M238+M240+M242+M244+M248)</f>
        <v>0</v>
      </c>
      <c r="N236" s="197"/>
      <c r="O236" s="197"/>
    </row>
    <row r="237" spans="1:15" ht="19.5" customHeight="1">
      <c r="A237" s="228"/>
      <c r="B237" s="160" t="s">
        <v>237</v>
      </c>
      <c r="C237" s="15"/>
      <c r="D237" s="18"/>
      <c r="E237" s="18"/>
      <c r="F237" s="18"/>
      <c r="G237" s="212">
        <f>G236</f>
        <v>257.02</v>
      </c>
      <c r="H237" s="212">
        <f>H236</f>
        <v>257.02</v>
      </c>
      <c r="I237" s="203">
        <f t="shared" si="35"/>
        <v>100</v>
      </c>
      <c r="J237" s="213">
        <v>0</v>
      </c>
      <c r="K237" s="197"/>
      <c r="L237" s="211"/>
      <c r="M237" s="213">
        <v>0</v>
      </c>
      <c r="N237" s="197"/>
      <c r="O237" s="197"/>
    </row>
    <row r="238" spans="1:15" ht="16.5">
      <c r="A238" s="228"/>
      <c r="B238" s="186" t="s">
        <v>368</v>
      </c>
      <c r="C238" s="15" t="s">
        <v>350</v>
      </c>
      <c r="D238" s="18" t="s">
        <v>273</v>
      </c>
      <c r="E238" s="18" t="s">
        <v>369</v>
      </c>
      <c r="F238" s="18"/>
      <c r="G238" s="212">
        <f>SUM(G239)</f>
        <v>40</v>
      </c>
      <c r="H238" s="212">
        <f>SUM(H239)</f>
        <v>40</v>
      </c>
      <c r="I238" s="203">
        <f t="shared" si="35"/>
        <v>100</v>
      </c>
      <c r="J238" s="213">
        <f>SUM(J239)</f>
        <v>0</v>
      </c>
      <c r="K238" s="197"/>
      <c r="L238" s="211"/>
      <c r="M238" s="213">
        <f>SUM(M239)</f>
        <v>0</v>
      </c>
      <c r="N238" s="197"/>
      <c r="O238" s="197"/>
    </row>
    <row r="239" spans="1:15" ht="16.5">
      <c r="A239" s="228"/>
      <c r="B239" s="167" t="s">
        <v>202</v>
      </c>
      <c r="C239" s="15" t="s">
        <v>350</v>
      </c>
      <c r="D239" s="18" t="s">
        <v>273</v>
      </c>
      <c r="E239" s="18" t="s">
        <v>369</v>
      </c>
      <c r="F239" s="18" t="s">
        <v>167</v>
      </c>
      <c r="G239" s="214">
        <v>40</v>
      </c>
      <c r="H239" s="221">
        <v>40</v>
      </c>
      <c r="I239" s="221">
        <f t="shared" si="35"/>
        <v>100</v>
      </c>
      <c r="J239" s="204">
        <v>0</v>
      </c>
      <c r="K239" s="222"/>
      <c r="L239" s="223"/>
      <c r="M239" s="204">
        <v>0</v>
      </c>
      <c r="N239" s="197"/>
      <c r="O239" s="197"/>
    </row>
    <row r="240" spans="1:15" ht="16.5">
      <c r="A240" s="228"/>
      <c r="B240" s="175" t="s">
        <v>370</v>
      </c>
      <c r="C240" s="15" t="s">
        <v>350</v>
      </c>
      <c r="D240" s="18" t="s">
        <v>273</v>
      </c>
      <c r="E240" s="18" t="s">
        <v>371</v>
      </c>
      <c r="F240" s="18"/>
      <c r="G240" s="212">
        <f>SUM(G241)</f>
        <v>15</v>
      </c>
      <c r="H240" s="212">
        <f>SUM(H241)</f>
        <v>15</v>
      </c>
      <c r="I240" s="203">
        <f t="shared" si="35"/>
        <v>100</v>
      </c>
      <c r="J240" s="213">
        <f>SUM(J241)</f>
        <v>0</v>
      </c>
      <c r="K240" s="197"/>
      <c r="L240" s="211"/>
      <c r="M240" s="213">
        <f>SUM(M241)</f>
        <v>0</v>
      </c>
      <c r="N240" s="197"/>
      <c r="O240" s="197"/>
    </row>
    <row r="241" spans="1:15" ht="17.25">
      <c r="A241" s="235"/>
      <c r="B241" s="167" t="s">
        <v>202</v>
      </c>
      <c r="C241" s="15" t="s">
        <v>350</v>
      </c>
      <c r="D241" s="15" t="s">
        <v>273</v>
      </c>
      <c r="E241" s="15" t="s">
        <v>371</v>
      </c>
      <c r="F241" s="15" t="s">
        <v>167</v>
      </c>
      <c r="G241" s="212">
        <v>15</v>
      </c>
      <c r="H241" s="203">
        <v>15</v>
      </c>
      <c r="I241" s="203">
        <f t="shared" si="35"/>
        <v>100</v>
      </c>
      <c r="J241" s="205">
        <v>0</v>
      </c>
      <c r="K241" s="197"/>
      <c r="L241" s="211"/>
      <c r="M241" s="205">
        <v>0</v>
      </c>
      <c r="N241" s="197"/>
      <c r="O241" s="197"/>
    </row>
    <row r="242" spans="1:15" ht="16.5">
      <c r="A242" s="228"/>
      <c r="B242" s="194" t="s">
        <v>372</v>
      </c>
      <c r="C242" s="15" t="s">
        <v>350</v>
      </c>
      <c r="D242" s="18" t="s">
        <v>273</v>
      </c>
      <c r="E242" s="18" t="s">
        <v>373</v>
      </c>
      <c r="F242" s="18"/>
      <c r="G242" s="212">
        <f>SUM(G243)</f>
        <v>5</v>
      </c>
      <c r="H242" s="212">
        <f>SUM(H243)</f>
        <v>5</v>
      </c>
      <c r="I242" s="203">
        <f t="shared" si="35"/>
        <v>100</v>
      </c>
      <c r="J242" s="213">
        <f>SUM(J243)</f>
        <v>0</v>
      </c>
      <c r="K242" s="197"/>
      <c r="L242" s="211"/>
      <c r="M242" s="213">
        <f>SUM(M243)</f>
        <v>0</v>
      </c>
      <c r="N242" s="197"/>
      <c r="O242" s="197"/>
    </row>
    <row r="243" spans="1:15" ht="17.25">
      <c r="A243" s="235"/>
      <c r="B243" s="195" t="s">
        <v>202</v>
      </c>
      <c r="C243" s="15" t="s">
        <v>350</v>
      </c>
      <c r="D243" s="20" t="s">
        <v>273</v>
      </c>
      <c r="E243" s="20" t="s">
        <v>373</v>
      </c>
      <c r="F243" s="20" t="s">
        <v>167</v>
      </c>
      <c r="G243" s="214">
        <v>5</v>
      </c>
      <c r="H243" s="221">
        <v>5</v>
      </c>
      <c r="I243" s="221">
        <f t="shared" si="35"/>
        <v>100</v>
      </c>
      <c r="J243" s="204">
        <v>0</v>
      </c>
      <c r="K243" s="222"/>
      <c r="L243" s="223"/>
      <c r="M243" s="204">
        <v>0</v>
      </c>
      <c r="N243" s="197"/>
      <c r="O243" s="197"/>
    </row>
    <row r="244" spans="1:15" ht="31.5">
      <c r="A244" s="228"/>
      <c r="B244" s="194" t="s">
        <v>374</v>
      </c>
      <c r="C244" s="15" t="s">
        <v>350</v>
      </c>
      <c r="D244" s="18" t="s">
        <v>273</v>
      </c>
      <c r="E244" s="18" t="s">
        <v>375</v>
      </c>
      <c r="F244" s="18"/>
      <c r="G244" s="212">
        <f>SUM(G245)</f>
        <v>30</v>
      </c>
      <c r="H244" s="212">
        <f>SUM(H245)</f>
        <v>30</v>
      </c>
      <c r="I244" s="203">
        <f t="shared" si="35"/>
        <v>100</v>
      </c>
      <c r="J244" s="213">
        <f>SUM(J245)</f>
        <v>0</v>
      </c>
      <c r="K244" s="197"/>
      <c r="L244" s="211"/>
      <c r="M244" s="213">
        <f>SUM(M245)</f>
        <v>0</v>
      </c>
      <c r="N244" s="197"/>
      <c r="O244" s="197"/>
    </row>
    <row r="245" spans="1:15" ht="17.25">
      <c r="A245" s="235"/>
      <c r="B245" s="195" t="s">
        <v>202</v>
      </c>
      <c r="C245" s="15" t="s">
        <v>350</v>
      </c>
      <c r="D245" s="20" t="s">
        <v>273</v>
      </c>
      <c r="E245" s="20" t="s">
        <v>375</v>
      </c>
      <c r="F245" s="20" t="s">
        <v>167</v>
      </c>
      <c r="G245" s="214">
        <v>30</v>
      </c>
      <c r="H245" s="221">
        <v>30</v>
      </c>
      <c r="I245" s="221">
        <f t="shared" si="35"/>
        <v>100</v>
      </c>
      <c r="J245" s="204">
        <v>0</v>
      </c>
      <c r="K245" s="222"/>
      <c r="L245" s="223"/>
      <c r="M245" s="204">
        <v>0</v>
      </c>
      <c r="N245" s="197"/>
      <c r="O245" s="197"/>
    </row>
    <row r="246" spans="1:15" ht="17.25">
      <c r="A246" s="235"/>
      <c r="B246" s="194" t="s">
        <v>461</v>
      </c>
      <c r="C246" s="18" t="s">
        <v>180</v>
      </c>
      <c r="D246" s="18" t="s">
        <v>273</v>
      </c>
      <c r="E246" s="18" t="s">
        <v>462</v>
      </c>
      <c r="F246" s="20"/>
      <c r="G246" s="212">
        <f>G247</f>
        <v>152.02</v>
      </c>
      <c r="H246" s="212">
        <f>H247</f>
        <v>152.02</v>
      </c>
      <c r="I246" s="203">
        <f t="shared" si="35"/>
        <v>100</v>
      </c>
      <c r="J246" s="212">
        <f>J247</f>
        <v>0</v>
      </c>
      <c r="K246" s="197"/>
      <c r="L246" s="211"/>
      <c r="M246" s="212">
        <f>M247</f>
        <v>0</v>
      </c>
      <c r="N246" s="197"/>
      <c r="O246" s="197"/>
    </row>
    <row r="247" spans="1:15" ht="17.25">
      <c r="A247" s="235"/>
      <c r="B247" s="195" t="s">
        <v>169</v>
      </c>
      <c r="C247" s="20" t="s">
        <v>180</v>
      </c>
      <c r="D247" s="20" t="s">
        <v>273</v>
      </c>
      <c r="E247" s="20" t="s">
        <v>462</v>
      </c>
      <c r="F247" s="20" t="s">
        <v>170</v>
      </c>
      <c r="G247" s="214">
        <v>152.02</v>
      </c>
      <c r="H247" s="222">
        <v>152.02</v>
      </c>
      <c r="I247" s="221">
        <f t="shared" si="35"/>
        <v>100</v>
      </c>
      <c r="J247" s="204">
        <v>0</v>
      </c>
      <c r="K247" s="222"/>
      <c r="L247" s="223"/>
      <c r="M247" s="204">
        <v>0</v>
      </c>
      <c r="N247" s="197"/>
      <c r="O247" s="197"/>
    </row>
    <row r="248" spans="1:15" ht="16.5">
      <c r="A248" s="228"/>
      <c r="B248" s="194" t="s">
        <v>376</v>
      </c>
      <c r="C248" s="15" t="s">
        <v>350</v>
      </c>
      <c r="D248" s="18" t="s">
        <v>273</v>
      </c>
      <c r="E248" s="18" t="s">
        <v>377</v>
      </c>
      <c r="F248" s="18"/>
      <c r="G248" s="212">
        <f>SUM(G249)</f>
        <v>15</v>
      </c>
      <c r="H248" s="212">
        <f>SUM(H249)</f>
        <v>15</v>
      </c>
      <c r="I248" s="203">
        <f t="shared" si="35"/>
        <v>100</v>
      </c>
      <c r="J248" s="213">
        <f>SUM(J249)</f>
        <v>0</v>
      </c>
      <c r="K248" s="197"/>
      <c r="L248" s="211"/>
      <c r="M248" s="213">
        <f>SUM(M249)</f>
        <v>0</v>
      </c>
      <c r="N248" s="197"/>
      <c r="O248" s="197"/>
    </row>
    <row r="249" spans="1:15" ht="17.25">
      <c r="A249" s="235"/>
      <c r="B249" s="195" t="s">
        <v>202</v>
      </c>
      <c r="C249" s="15" t="s">
        <v>350</v>
      </c>
      <c r="D249" s="20" t="s">
        <v>273</v>
      </c>
      <c r="E249" s="20" t="s">
        <v>377</v>
      </c>
      <c r="F249" s="20" t="s">
        <v>167</v>
      </c>
      <c r="G249" s="214">
        <v>15</v>
      </c>
      <c r="H249" s="221">
        <v>15</v>
      </c>
      <c r="I249" s="221">
        <f t="shared" si="35"/>
        <v>100</v>
      </c>
      <c r="J249" s="204">
        <v>0</v>
      </c>
      <c r="K249" s="222"/>
      <c r="L249" s="223"/>
      <c r="M249" s="204">
        <v>0</v>
      </c>
      <c r="N249" s="197"/>
      <c r="O249" s="197"/>
    </row>
    <row r="250" spans="1:15" ht="33">
      <c r="A250" s="228" t="s">
        <v>378</v>
      </c>
      <c r="B250" s="158" t="s">
        <v>20</v>
      </c>
      <c r="C250" s="12" t="s">
        <v>379</v>
      </c>
      <c r="D250" s="19"/>
      <c r="E250" s="19"/>
      <c r="F250" s="19"/>
      <c r="G250" s="210">
        <f>SUM(G251+G258+G256)</f>
        <v>32758.622</v>
      </c>
      <c r="H250" s="210">
        <f>H251+H258</f>
        <v>32725.122</v>
      </c>
      <c r="I250" s="202">
        <f t="shared" si="35"/>
        <v>99.89773684619578</v>
      </c>
      <c r="J250" s="211">
        <f aca="true" t="shared" si="38" ref="G250:N252">SUM(J251)</f>
        <v>15961.178</v>
      </c>
      <c r="K250" s="211">
        <f t="shared" si="38"/>
        <v>15961.178</v>
      </c>
      <c r="L250" s="211">
        <f aca="true" t="shared" si="39" ref="L250:L255">K250/J250*100</f>
        <v>100</v>
      </c>
      <c r="M250" s="211">
        <f t="shared" si="38"/>
        <v>5984.203</v>
      </c>
      <c r="N250" s="211">
        <f t="shared" si="38"/>
        <v>5984.2</v>
      </c>
      <c r="O250" s="203">
        <f aca="true" t="shared" si="40" ref="O250:O255">N250/M250*100</f>
        <v>99.99994986801082</v>
      </c>
    </row>
    <row r="251" spans="1:15" ht="16.5">
      <c r="A251" s="228"/>
      <c r="B251" s="168" t="s">
        <v>380</v>
      </c>
      <c r="C251" s="16" t="s">
        <v>379</v>
      </c>
      <c r="D251" s="16" t="s">
        <v>381</v>
      </c>
      <c r="E251" s="16"/>
      <c r="F251" s="16"/>
      <c r="G251" s="210">
        <f t="shared" si="38"/>
        <v>32679.822</v>
      </c>
      <c r="H251" s="210">
        <v>32660.322</v>
      </c>
      <c r="I251" s="202">
        <f t="shared" si="35"/>
        <v>99.94033015234905</v>
      </c>
      <c r="J251" s="211">
        <f t="shared" si="38"/>
        <v>15961.178</v>
      </c>
      <c r="K251" s="211">
        <f t="shared" si="38"/>
        <v>15961.178</v>
      </c>
      <c r="L251" s="211">
        <f t="shared" si="39"/>
        <v>100</v>
      </c>
      <c r="M251" s="211">
        <f t="shared" si="38"/>
        <v>5984.203</v>
      </c>
      <c r="N251" s="211">
        <f t="shared" si="38"/>
        <v>5984.2</v>
      </c>
      <c r="O251" s="203">
        <f t="shared" si="40"/>
        <v>99.99994986801082</v>
      </c>
    </row>
    <row r="252" spans="1:15" ht="16.5">
      <c r="A252" s="228"/>
      <c r="B252" s="163" t="s">
        <v>382</v>
      </c>
      <c r="C252" s="20" t="s">
        <v>379</v>
      </c>
      <c r="D252" s="14" t="s">
        <v>381</v>
      </c>
      <c r="E252" s="14" t="s">
        <v>383</v>
      </c>
      <c r="F252" s="14"/>
      <c r="G252" s="212">
        <f t="shared" si="38"/>
        <v>32679.822</v>
      </c>
      <c r="H252" s="212">
        <f t="shared" si="38"/>
        <v>32660.32214</v>
      </c>
      <c r="I252" s="203">
        <f t="shared" si="35"/>
        <v>99.94033058074795</v>
      </c>
      <c r="J252" s="213">
        <f t="shared" si="38"/>
        <v>15961.178</v>
      </c>
      <c r="K252" s="213">
        <f t="shared" si="38"/>
        <v>15961.178</v>
      </c>
      <c r="L252" s="213">
        <f t="shared" si="39"/>
        <v>100</v>
      </c>
      <c r="M252" s="213">
        <f t="shared" si="38"/>
        <v>5984.203</v>
      </c>
      <c r="N252" s="213">
        <f t="shared" si="38"/>
        <v>5984.2</v>
      </c>
      <c r="O252" s="203">
        <f t="shared" si="40"/>
        <v>99.99994986801082</v>
      </c>
    </row>
    <row r="253" spans="1:15" ht="16.5">
      <c r="A253" s="228"/>
      <c r="B253" s="99" t="s">
        <v>302</v>
      </c>
      <c r="C253" s="20" t="s">
        <v>379</v>
      </c>
      <c r="D253" s="18" t="s">
        <v>381</v>
      </c>
      <c r="E253" s="18" t="s">
        <v>384</v>
      </c>
      <c r="F253" s="18"/>
      <c r="G253" s="212">
        <v>32679.822</v>
      </c>
      <c r="H253" s="203">
        <v>32660.32214</v>
      </c>
      <c r="I253" s="203">
        <f t="shared" si="35"/>
        <v>99.94033058074795</v>
      </c>
      <c r="J253" s="213">
        <f>SUM(J255)</f>
        <v>15961.178</v>
      </c>
      <c r="K253" s="213">
        <f>SUM(K255)</f>
        <v>15961.178</v>
      </c>
      <c r="L253" s="213">
        <f t="shared" si="39"/>
        <v>100</v>
      </c>
      <c r="M253" s="213">
        <v>5984.203</v>
      </c>
      <c r="N253" s="213">
        <v>5984.2</v>
      </c>
      <c r="O253" s="203">
        <f t="shared" si="40"/>
        <v>99.99994986801082</v>
      </c>
    </row>
    <row r="254" spans="1:15" s="96" customFormat="1" ht="19.5" customHeight="1">
      <c r="A254" s="228"/>
      <c r="B254" s="163" t="s">
        <v>237</v>
      </c>
      <c r="C254" s="20" t="s">
        <v>379</v>
      </c>
      <c r="D254" s="18" t="s">
        <v>381</v>
      </c>
      <c r="E254" s="18" t="s">
        <v>388</v>
      </c>
      <c r="F254" s="14"/>
      <c r="G254" s="212">
        <f>SUM(G255)</f>
        <v>31779.822</v>
      </c>
      <c r="H254" s="212">
        <v>31434.66</v>
      </c>
      <c r="I254" s="203">
        <f t="shared" si="35"/>
        <v>98.91389574176974</v>
      </c>
      <c r="J254" s="213">
        <f>SUM(J255)</f>
        <v>15961.178</v>
      </c>
      <c r="K254" s="213">
        <f>SUM(K255)</f>
        <v>15961.178</v>
      </c>
      <c r="L254" s="213">
        <f t="shared" si="39"/>
        <v>100</v>
      </c>
      <c r="M254" s="213">
        <f>SUM(M255)</f>
        <v>5084.203</v>
      </c>
      <c r="N254" s="213">
        <v>5084.2</v>
      </c>
      <c r="O254" s="203">
        <f t="shared" si="40"/>
        <v>99.99994099370146</v>
      </c>
    </row>
    <row r="255" spans="1:15" ht="17.25">
      <c r="A255" s="235"/>
      <c r="B255" s="172" t="s">
        <v>202</v>
      </c>
      <c r="C255" s="20" t="s">
        <v>379</v>
      </c>
      <c r="D255" s="20" t="s">
        <v>381</v>
      </c>
      <c r="E255" s="20" t="s">
        <v>388</v>
      </c>
      <c r="F255" s="20" t="s">
        <v>167</v>
      </c>
      <c r="G255" s="214">
        <v>31779.822</v>
      </c>
      <c r="H255" s="222">
        <v>31434.66</v>
      </c>
      <c r="I255" s="221">
        <f t="shared" si="35"/>
        <v>98.91389574176974</v>
      </c>
      <c r="J255" s="204">
        <v>15961.178</v>
      </c>
      <c r="K255" s="221">
        <v>15961.178</v>
      </c>
      <c r="L255" s="215">
        <f t="shared" si="39"/>
        <v>100</v>
      </c>
      <c r="M255" s="204">
        <v>5084.203</v>
      </c>
      <c r="N255" s="221">
        <v>5084.2</v>
      </c>
      <c r="O255" s="221">
        <f t="shared" si="40"/>
        <v>99.99994099370146</v>
      </c>
    </row>
    <row r="256" spans="1:15" ht="78.75">
      <c r="A256" s="235"/>
      <c r="B256" s="99" t="s">
        <v>463</v>
      </c>
      <c r="C256" s="20" t="s">
        <v>379</v>
      </c>
      <c r="D256" s="20" t="s">
        <v>381</v>
      </c>
      <c r="E256" s="20" t="s">
        <v>316</v>
      </c>
      <c r="F256" s="20"/>
      <c r="G256" s="212">
        <f>G257</f>
        <v>14</v>
      </c>
      <c r="H256" s="212">
        <f>H257</f>
        <v>14</v>
      </c>
      <c r="I256" s="203">
        <f t="shared" si="35"/>
        <v>100</v>
      </c>
      <c r="J256" s="212">
        <f>J257</f>
        <v>0</v>
      </c>
      <c r="K256" s="212"/>
      <c r="L256" s="213"/>
      <c r="M256" s="212">
        <f>M257</f>
        <v>0</v>
      </c>
      <c r="N256" s="212"/>
      <c r="O256" s="197"/>
    </row>
    <row r="257" spans="1:15" ht="17.25">
      <c r="A257" s="235"/>
      <c r="B257" s="172" t="s">
        <v>202</v>
      </c>
      <c r="C257" s="20" t="s">
        <v>379</v>
      </c>
      <c r="D257" s="20" t="s">
        <v>381</v>
      </c>
      <c r="E257" s="20" t="s">
        <v>316</v>
      </c>
      <c r="F257" s="20" t="s">
        <v>167</v>
      </c>
      <c r="G257" s="214">
        <v>14</v>
      </c>
      <c r="H257" s="221">
        <v>14</v>
      </c>
      <c r="I257" s="221">
        <f t="shared" si="35"/>
        <v>100</v>
      </c>
      <c r="J257" s="204">
        <v>0</v>
      </c>
      <c r="K257" s="222"/>
      <c r="L257" s="223"/>
      <c r="M257" s="204">
        <v>0</v>
      </c>
      <c r="N257" s="197"/>
      <c r="O257" s="197"/>
    </row>
    <row r="258" spans="1:15" ht="17.25">
      <c r="A258" s="235"/>
      <c r="B258" s="159" t="s">
        <v>272</v>
      </c>
      <c r="C258" s="16" t="s">
        <v>379</v>
      </c>
      <c r="D258" s="16" t="s">
        <v>273</v>
      </c>
      <c r="E258" s="20"/>
      <c r="F258" s="20"/>
      <c r="G258" s="210">
        <f aca="true" t="shared" si="41" ref="G258:M259">G259</f>
        <v>64.8</v>
      </c>
      <c r="H258" s="210">
        <f t="shared" si="41"/>
        <v>64.8</v>
      </c>
      <c r="I258" s="202">
        <f t="shared" si="35"/>
        <v>100</v>
      </c>
      <c r="J258" s="210">
        <f t="shared" si="41"/>
        <v>0</v>
      </c>
      <c r="K258" s="210"/>
      <c r="L258" s="211"/>
      <c r="M258" s="210">
        <f t="shared" si="41"/>
        <v>0</v>
      </c>
      <c r="N258" s="210"/>
      <c r="O258" s="197"/>
    </row>
    <row r="259" spans="1:15" ht="17.25">
      <c r="A259" s="235"/>
      <c r="B259" s="194" t="s">
        <v>461</v>
      </c>
      <c r="C259" s="18" t="s">
        <v>180</v>
      </c>
      <c r="D259" s="18" t="s">
        <v>273</v>
      </c>
      <c r="E259" s="18" t="s">
        <v>462</v>
      </c>
      <c r="F259" s="20"/>
      <c r="G259" s="212">
        <f t="shared" si="41"/>
        <v>64.8</v>
      </c>
      <c r="H259" s="212">
        <f t="shared" si="41"/>
        <v>64.8</v>
      </c>
      <c r="I259" s="203">
        <f t="shared" si="35"/>
        <v>100</v>
      </c>
      <c r="J259" s="212">
        <f t="shared" si="41"/>
        <v>0</v>
      </c>
      <c r="K259" s="212"/>
      <c r="L259" s="211"/>
      <c r="M259" s="212">
        <f t="shared" si="41"/>
        <v>0</v>
      </c>
      <c r="N259" s="212"/>
      <c r="O259" s="197"/>
    </row>
    <row r="260" spans="1:15" ht="17.25">
      <c r="A260" s="235"/>
      <c r="B260" s="195" t="s">
        <v>169</v>
      </c>
      <c r="C260" s="20" t="s">
        <v>180</v>
      </c>
      <c r="D260" s="20" t="s">
        <v>273</v>
      </c>
      <c r="E260" s="20" t="s">
        <v>462</v>
      </c>
      <c r="F260" s="20" t="s">
        <v>170</v>
      </c>
      <c r="G260" s="214">
        <v>64.8</v>
      </c>
      <c r="H260" s="221">
        <v>64.8</v>
      </c>
      <c r="I260" s="221">
        <f t="shared" si="35"/>
        <v>100</v>
      </c>
      <c r="J260" s="204">
        <v>0</v>
      </c>
      <c r="K260" s="222"/>
      <c r="L260" s="223"/>
      <c r="M260" s="204">
        <v>0</v>
      </c>
      <c r="N260" s="197"/>
      <c r="O260" s="197"/>
    </row>
    <row r="261" spans="1:15" ht="49.5">
      <c r="A261" s="228" t="s">
        <v>385</v>
      </c>
      <c r="B261" s="158" t="s">
        <v>19</v>
      </c>
      <c r="C261" s="12" t="s">
        <v>386</v>
      </c>
      <c r="D261" s="19"/>
      <c r="E261" s="19"/>
      <c r="F261" s="19"/>
      <c r="G261" s="210">
        <f>SUM(G262+G273+G271)</f>
        <v>21651.756</v>
      </c>
      <c r="H261" s="210">
        <f>SUM(H262+H273)</f>
        <v>21107.37</v>
      </c>
      <c r="I261" s="202">
        <f t="shared" si="35"/>
        <v>97.48571894122581</v>
      </c>
      <c r="J261" s="210">
        <f>SUM(J262+J273)</f>
        <v>11440.259999999998</v>
      </c>
      <c r="K261" s="210">
        <f>SUM(K262+K273)</f>
        <v>11440.039369999999</v>
      </c>
      <c r="L261" s="211">
        <f aca="true" t="shared" si="42" ref="L261:L269">K261/J261*100</f>
        <v>99.99807145991437</v>
      </c>
      <c r="M261" s="210">
        <f>SUM(M262+M273)</f>
        <v>2595</v>
      </c>
      <c r="N261" s="210">
        <f>SUM(N262+N273)</f>
        <v>2582.0399</v>
      </c>
      <c r="O261" s="202">
        <f aca="true" t="shared" si="43" ref="O261:O267">N261/M261*100</f>
        <v>99.50057418111754</v>
      </c>
    </row>
    <row r="262" spans="1:15" ht="16.5">
      <c r="A262" s="228"/>
      <c r="B262" s="168" t="s">
        <v>380</v>
      </c>
      <c r="C262" s="16" t="s">
        <v>386</v>
      </c>
      <c r="D262" s="16" t="s">
        <v>381</v>
      </c>
      <c r="E262" s="16"/>
      <c r="F262" s="16"/>
      <c r="G262" s="210">
        <f>SUM(G263)</f>
        <v>21618.986</v>
      </c>
      <c r="H262" s="210">
        <f>H263+H271</f>
        <v>21080.57</v>
      </c>
      <c r="I262" s="202">
        <f t="shared" si="35"/>
        <v>97.50952241700882</v>
      </c>
      <c r="J262" s="211">
        <f>SUM(J263)</f>
        <v>11440.259999999998</v>
      </c>
      <c r="K262" s="211">
        <f>SUM(K263)</f>
        <v>11440.039369999999</v>
      </c>
      <c r="L262" s="211">
        <f t="shared" si="42"/>
        <v>99.99807145991437</v>
      </c>
      <c r="M262" s="211">
        <f>SUM(M263)</f>
        <v>2595</v>
      </c>
      <c r="N262" s="211">
        <f>SUM(N263)</f>
        <v>2582.0399</v>
      </c>
      <c r="O262" s="202">
        <f t="shared" si="43"/>
        <v>99.50057418111754</v>
      </c>
    </row>
    <row r="263" spans="1:15" ht="16.5">
      <c r="A263" s="228"/>
      <c r="B263" s="163" t="s">
        <v>382</v>
      </c>
      <c r="C263" s="18" t="s">
        <v>386</v>
      </c>
      <c r="D263" s="14" t="s">
        <v>381</v>
      </c>
      <c r="E263" s="14" t="s">
        <v>383</v>
      </c>
      <c r="F263" s="14"/>
      <c r="G263" s="212">
        <f>SUM(G265)</f>
        <v>21618.986</v>
      </c>
      <c r="H263" s="212">
        <v>21074.6</v>
      </c>
      <c r="I263" s="203">
        <f t="shared" si="35"/>
        <v>97.48190780085615</v>
      </c>
      <c r="J263" s="213">
        <f>SUM(J265+J268)</f>
        <v>11440.259999999998</v>
      </c>
      <c r="K263" s="213">
        <f>SUM(K265+K268)</f>
        <v>11440.039369999999</v>
      </c>
      <c r="L263" s="213">
        <f t="shared" si="42"/>
        <v>99.99807145991437</v>
      </c>
      <c r="M263" s="213">
        <f>SUM(M265+M268)</f>
        <v>2595</v>
      </c>
      <c r="N263" s="213">
        <f>SUM(N265+N268)</f>
        <v>2582.0399</v>
      </c>
      <c r="O263" s="203">
        <f t="shared" si="43"/>
        <v>99.50057418111754</v>
      </c>
    </row>
    <row r="264" spans="1:15" ht="16.5">
      <c r="A264" s="234">
        <v>1</v>
      </c>
      <c r="B264" s="230" t="s">
        <v>395</v>
      </c>
      <c r="C264" s="230" t="s">
        <v>499</v>
      </c>
      <c r="D264" s="230" t="s">
        <v>396</v>
      </c>
      <c r="E264" s="230" t="s">
        <v>500</v>
      </c>
      <c r="F264" s="230" t="s">
        <v>501</v>
      </c>
      <c r="G264" s="232">
        <v>7</v>
      </c>
      <c r="H264" s="232">
        <v>8</v>
      </c>
      <c r="I264" s="233">
        <v>9</v>
      </c>
      <c r="J264" s="232">
        <v>10</v>
      </c>
      <c r="K264" s="232">
        <v>11</v>
      </c>
      <c r="L264" s="232">
        <v>12</v>
      </c>
      <c r="M264" s="232">
        <v>13</v>
      </c>
      <c r="N264" s="232">
        <v>14</v>
      </c>
      <c r="O264" s="233">
        <v>15</v>
      </c>
    </row>
    <row r="265" spans="1:15" ht="16.5">
      <c r="A265" s="228"/>
      <c r="B265" s="99" t="s">
        <v>302</v>
      </c>
      <c r="C265" s="18" t="s">
        <v>386</v>
      </c>
      <c r="D265" s="18" t="s">
        <v>381</v>
      </c>
      <c r="E265" s="18" t="s">
        <v>384</v>
      </c>
      <c r="F265" s="18"/>
      <c r="G265" s="212">
        <v>21618.986</v>
      </c>
      <c r="H265" s="197">
        <v>21074.6</v>
      </c>
      <c r="I265" s="203">
        <f t="shared" si="35"/>
        <v>97.48190780085615</v>
      </c>
      <c r="J265" s="213">
        <f>SUM(J266)</f>
        <v>11403.3</v>
      </c>
      <c r="K265" s="213">
        <f>SUM(K266)</f>
        <v>11403.07937</v>
      </c>
      <c r="L265" s="213">
        <f t="shared" si="42"/>
        <v>99.99806520919383</v>
      </c>
      <c r="M265" s="213">
        <v>2595</v>
      </c>
      <c r="N265" s="213">
        <v>2582.0399</v>
      </c>
      <c r="O265" s="203">
        <f t="shared" si="43"/>
        <v>99.50057418111754</v>
      </c>
    </row>
    <row r="266" spans="1:15" ht="25.5" customHeight="1">
      <c r="A266" s="228"/>
      <c r="B266" s="163" t="s">
        <v>484</v>
      </c>
      <c r="C266" s="20" t="s">
        <v>386</v>
      </c>
      <c r="D266" s="18" t="s">
        <v>381</v>
      </c>
      <c r="E266" s="18" t="s">
        <v>388</v>
      </c>
      <c r="F266" s="14"/>
      <c r="G266" s="212">
        <f>SUM(G267)</f>
        <v>21071.982</v>
      </c>
      <c r="H266" s="212">
        <f>SUM(H267)</f>
        <v>20525.40474</v>
      </c>
      <c r="I266" s="203">
        <f t="shared" si="35"/>
        <v>97.40614214647678</v>
      </c>
      <c r="J266" s="213">
        <f>SUM(J267)</f>
        <v>11403.3</v>
      </c>
      <c r="K266" s="213">
        <f>SUM(K267)</f>
        <v>11403.07937</v>
      </c>
      <c r="L266" s="213">
        <f t="shared" si="42"/>
        <v>99.99806520919383</v>
      </c>
      <c r="M266" s="213">
        <f>SUM(M267)</f>
        <v>2095</v>
      </c>
      <c r="N266" s="213">
        <f>SUM(N267)</f>
        <v>2079.49206</v>
      </c>
      <c r="O266" s="203">
        <f t="shared" si="43"/>
        <v>99.25976420047733</v>
      </c>
    </row>
    <row r="267" spans="1:15" ht="17.25">
      <c r="A267" s="235"/>
      <c r="B267" s="172" t="s">
        <v>202</v>
      </c>
      <c r="C267" s="20" t="s">
        <v>386</v>
      </c>
      <c r="D267" s="20" t="s">
        <v>381</v>
      </c>
      <c r="E267" s="20" t="s">
        <v>388</v>
      </c>
      <c r="F267" s="20" t="s">
        <v>167</v>
      </c>
      <c r="G267" s="214">
        <v>21071.982</v>
      </c>
      <c r="H267" s="221">
        <v>20525.40474</v>
      </c>
      <c r="I267" s="221">
        <f t="shared" si="35"/>
        <v>97.40614214647678</v>
      </c>
      <c r="J267" s="204">
        <v>11403.3</v>
      </c>
      <c r="K267" s="221">
        <v>11403.07937</v>
      </c>
      <c r="L267" s="215">
        <f t="shared" si="42"/>
        <v>99.99806520919383</v>
      </c>
      <c r="M267" s="204">
        <v>2095</v>
      </c>
      <c r="N267" s="221">
        <v>2079.49206</v>
      </c>
      <c r="O267" s="221">
        <f t="shared" si="43"/>
        <v>99.25976420047733</v>
      </c>
    </row>
    <row r="268" spans="1:15" ht="110.25">
      <c r="A268" s="228"/>
      <c r="B268" s="170" t="s">
        <v>387</v>
      </c>
      <c r="C268" s="14" t="s">
        <v>386</v>
      </c>
      <c r="D268" s="14" t="s">
        <v>381</v>
      </c>
      <c r="E268" s="18" t="s">
        <v>57</v>
      </c>
      <c r="F268" s="18"/>
      <c r="G268" s="212">
        <f>SUM(G269+G270)</f>
        <v>51.12</v>
      </c>
      <c r="H268" s="212">
        <f>SUM(H269+H270)</f>
        <v>50.763529999999996</v>
      </c>
      <c r="I268" s="203">
        <f t="shared" si="35"/>
        <v>99.30267996870109</v>
      </c>
      <c r="J268" s="213">
        <f>SUM(J269)</f>
        <v>36.96</v>
      </c>
      <c r="K268" s="213">
        <f>SUM(K269)</f>
        <v>36.96</v>
      </c>
      <c r="L268" s="213">
        <f t="shared" si="42"/>
        <v>100</v>
      </c>
      <c r="M268" s="213">
        <f>SUM(M269)</f>
        <v>0</v>
      </c>
      <c r="N268" s="213"/>
      <c r="O268" s="197"/>
    </row>
    <row r="269" spans="1:15" ht="16.5">
      <c r="A269" s="228"/>
      <c r="B269" s="171" t="s">
        <v>202</v>
      </c>
      <c r="C269" s="20" t="s">
        <v>386</v>
      </c>
      <c r="D269" s="20" t="s">
        <v>381</v>
      </c>
      <c r="E269" s="15" t="s">
        <v>57</v>
      </c>
      <c r="F269" s="20" t="s">
        <v>167</v>
      </c>
      <c r="G269" s="214">
        <v>47</v>
      </c>
      <c r="H269" s="221">
        <v>46.64353</v>
      </c>
      <c r="I269" s="221">
        <f t="shared" si="35"/>
        <v>99.24155319148936</v>
      </c>
      <c r="J269" s="204">
        <v>36.96</v>
      </c>
      <c r="K269" s="222">
        <v>36.96</v>
      </c>
      <c r="L269" s="215">
        <f t="shared" si="42"/>
        <v>100</v>
      </c>
      <c r="M269" s="204">
        <v>0</v>
      </c>
      <c r="N269" s="197"/>
      <c r="O269" s="197"/>
    </row>
    <row r="270" spans="1:15" ht="31.5">
      <c r="A270" s="228"/>
      <c r="B270" s="184" t="s">
        <v>29</v>
      </c>
      <c r="C270" s="20"/>
      <c r="D270" s="20"/>
      <c r="E270" s="15"/>
      <c r="F270" s="20"/>
      <c r="G270" s="214">
        <v>4.12</v>
      </c>
      <c r="H270" s="222">
        <v>4.12</v>
      </c>
      <c r="I270" s="221">
        <f t="shared" si="35"/>
        <v>100</v>
      </c>
      <c r="J270" s="204">
        <v>0</v>
      </c>
      <c r="K270" s="222"/>
      <c r="L270" s="223"/>
      <c r="M270" s="204">
        <v>0</v>
      </c>
      <c r="N270" s="197"/>
      <c r="O270" s="197"/>
    </row>
    <row r="271" spans="1:15" ht="85.5" customHeight="1">
      <c r="A271" s="228"/>
      <c r="B271" s="99" t="s">
        <v>463</v>
      </c>
      <c r="C271" s="20" t="s">
        <v>379</v>
      </c>
      <c r="D271" s="20" t="s">
        <v>381</v>
      </c>
      <c r="E271" s="20" t="s">
        <v>316</v>
      </c>
      <c r="F271" s="20"/>
      <c r="G271" s="212">
        <f>G272</f>
        <v>5.97</v>
      </c>
      <c r="H271" s="212">
        <f>H272</f>
        <v>5.97</v>
      </c>
      <c r="I271" s="203">
        <f t="shared" si="35"/>
        <v>100</v>
      </c>
      <c r="J271" s="212">
        <f>J272</f>
        <v>0</v>
      </c>
      <c r="K271" s="212"/>
      <c r="L271" s="211"/>
      <c r="M271" s="212">
        <f>M272</f>
        <v>0</v>
      </c>
      <c r="N271" s="212"/>
      <c r="O271" s="197"/>
    </row>
    <row r="272" spans="1:15" ht="16.5">
      <c r="A272" s="228"/>
      <c r="B272" s="172" t="s">
        <v>202</v>
      </c>
      <c r="C272" s="20" t="s">
        <v>379</v>
      </c>
      <c r="D272" s="20" t="s">
        <v>381</v>
      </c>
      <c r="E272" s="20" t="s">
        <v>316</v>
      </c>
      <c r="F272" s="20" t="s">
        <v>167</v>
      </c>
      <c r="G272" s="214">
        <v>5.97</v>
      </c>
      <c r="H272" s="222">
        <v>5.97</v>
      </c>
      <c r="I272" s="221">
        <f t="shared" si="35"/>
        <v>100</v>
      </c>
      <c r="J272" s="204">
        <v>0</v>
      </c>
      <c r="K272" s="222"/>
      <c r="L272" s="223"/>
      <c r="M272" s="204">
        <v>0</v>
      </c>
      <c r="N272" s="197"/>
      <c r="O272" s="197"/>
    </row>
    <row r="273" spans="1:15" ht="16.5">
      <c r="A273" s="228"/>
      <c r="B273" s="159" t="s">
        <v>272</v>
      </c>
      <c r="C273" s="16" t="s">
        <v>379</v>
      </c>
      <c r="D273" s="16" t="s">
        <v>273</v>
      </c>
      <c r="E273" s="20"/>
      <c r="F273" s="20"/>
      <c r="G273" s="210">
        <f aca="true" t="shared" si="44" ref="G273:M274">G274</f>
        <v>26.8</v>
      </c>
      <c r="H273" s="210">
        <f t="shared" si="44"/>
        <v>26.8</v>
      </c>
      <c r="I273" s="202">
        <f t="shared" si="35"/>
        <v>100</v>
      </c>
      <c r="J273" s="210">
        <f t="shared" si="44"/>
        <v>0</v>
      </c>
      <c r="K273" s="210"/>
      <c r="L273" s="211"/>
      <c r="M273" s="210">
        <f t="shared" si="44"/>
        <v>0</v>
      </c>
      <c r="N273" s="210"/>
      <c r="O273" s="197"/>
    </row>
    <row r="274" spans="1:15" ht="16.5">
      <c r="A274" s="228"/>
      <c r="B274" s="194" t="s">
        <v>461</v>
      </c>
      <c r="C274" s="18" t="s">
        <v>180</v>
      </c>
      <c r="D274" s="18" t="s">
        <v>273</v>
      </c>
      <c r="E274" s="18" t="s">
        <v>462</v>
      </c>
      <c r="F274" s="20"/>
      <c r="G274" s="212">
        <f t="shared" si="44"/>
        <v>26.8</v>
      </c>
      <c r="H274" s="212">
        <f t="shared" si="44"/>
        <v>26.8</v>
      </c>
      <c r="I274" s="203">
        <f t="shared" si="35"/>
        <v>100</v>
      </c>
      <c r="J274" s="212">
        <f t="shared" si="44"/>
        <v>0</v>
      </c>
      <c r="K274" s="212"/>
      <c r="L274" s="211"/>
      <c r="M274" s="212">
        <f t="shared" si="44"/>
        <v>0</v>
      </c>
      <c r="N274" s="212"/>
      <c r="O274" s="197"/>
    </row>
    <row r="275" spans="1:15" ht="16.5">
      <c r="A275" s="228"/>
      <c r="B275" s="195" t="s">
        <v>169</v>
      </c>
      <c r="C275" s="20" t="s">
        <v>180</v>
      </c>
      <c r="D275" s="20" t="s">
        <v>273</v>
      </c>
      <c r="E275" s="20" t="s">
        <v>462</v>
      </c>
      <c r="F275" s="20" t="s">
        <v>170</v>
      </c>
      <c r="G275" s="214">
        <v>26.8</v>
      </c>
      <c r="H275" s="221">
        <v>26.8</v>
      </c>
      <c r="I275" s="221">
        <f t="shared" si="35"/>
        <v>100</v>
      </c>
      <c r="J275" s="204">
        <v>0</v>
      </c>
      <c r="K275" s="222"/>
      <c r="L275" s="223"/>
      <c r="M275" s="204">
        <v>0</v>
      </c>
      <c r="N275" s="197"/>
      <c r="O275" s="197"/>
    </row>
    <row r="276" spans="1:15" ht="18">
      <c r="A276" s="228"/>
      <c r="B276" s="229" t="s">
        <v>389</v>
      </c>
      <c r="C276" s="227"/>
      <c r="D276" s="227"/>
      <c r="E276" s="227"/>
      <c r="F276" s="227"/>
      <c r="G276" s="208">
        <f>SUM(G14+G23+G177+G182+G206+G213+G217+G250+G261)</f>
        <v>352760.65436999995</v>
      </c>
      <c r="H276" s="208">
        <f>SUM(H14+H23+H177+H182+H206+H213+H217+H250+H261)</f>
        <v>335574.7208799999</v>
      </c>
      <c r="I276" s="202">
        <f t="shared" si="35"/>
        <v>95.12816033276368</v>
      </c>
      <c r="J276" s="208">
        <f>SUM(J14+J23+J177+J182+J206+J213+J217+J250+J261)</f>
        <v>90419.682</v>
      </c>
      <c r="K276" s="208">
        <f>SUM(K14+K23+K177+K182+K206+K213+K217+K250+K261)</f>
        <v>89331.24543</v>
      </c>
      <c r="L276" s="211">
        <f>K276/J276*100</f>
        <v>98.79623932983971</v>
      </c>
      <c r="M276" s="208">
        <f>SUM(M14+M23+M177+M182+M206+M213+M217+M250+M261)</f>
        <v>18908.838</v>
      </c>
      <c r="N276" s="208">
        <f>SUM(N14+N23+N177+N182+N206+N213+N217+N250+N261)</f>
        <v>18316.91777</v>
      </c>
      <c r="O276" s="202">
        <f>N276/M276*100</f>
        <v>96.86961076085161</v>
      </c>
    </row>
    <row r="279" ht="12.75">
      <c r="I279" s="201"/>
    </row>
  </sheetData>
  <mergeCells count="7">
    <mergeCell ref="B8:L9"/>
    <mergeCell ref="M1:O1"/>
    <mergeCell ref="M2:O2"/>
    <mergeCell ref="L3:O3"/>
    <mergeCell ref="L4:O4"/>
    <mergeCell ref="L5:O5"/>
    <mergeCell ref="B7:O7"/>
  </mergeCells>
  <printOptions/>
  <pageMargins left="0.1968503937007874" right="0.1968503937007874" top="0.4724409448818898" bottom="0.4724409448818898" header="0.5118110236220472" footer="0.2755905511811024"/>
  <pageSetup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2010-03-26T00:17:43Z</cp:lastPrinted>
  <dcterms:created xsi:type="dcterms:W3CDTF">2008-11-08T13:38:26Z</dcterms:created>
  <dcterms:modified xsi:type="dcterms:W3CDTF">2010-04-20T01:17:47Z</dcterms:modified>
  <cp:category/>
  <cp:version/>
  <cp:contentType/>
  <cp:contentStatus/>
</cp:coreProperties>
</file>