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лана" sheetId="1" r:id="rId1"/>
  </sheets>
  <definedNames>
    <definedName name="_xlnm.Print_Titles" localSheetId="0">'Палана'!$8:$10</definedName>
  </definedNames>
  <calcPr fullCalcOnLoad="1"/>
</workbook>
</file>

<file path=xl/sharedStrings.xml><?xml version="1.0" encoding="utf-8"?>
<sst xmlns="http://schemas.openxmlformats.org/spreadsheetml/2006/main" count="383" uniqueCount="223">
  <si>
    <t xml:space="preserve">                                                         Прогноз социально-экономического развития</t>
  </si>
  <si>
    <t xml:space="preserve">                                       городского округа "посёлок Палана"</t>
  </si>
  <si>
    <t>Раздел показателей: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</si>
  <si>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</si>
  <si>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</si>
  <si>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</si>
  <si>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</si>
  <si>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</si>
  <si>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</si>
  <si>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</si>
  <si>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</si>
  <si>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</si>
  <si>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</si>
  <si>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</si>
  <si>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</si>
  <si>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тыс. человек</t>
  </si>
  <si>
    <t>04</t>
  </si>
  <si>
    <t>% к предыдущему году</t>
  </si>
  <si>
    <t>02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</si>
  <si>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</si>
  <si>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</si>
  <si>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</si>
  <si>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</si>
  <si>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</si>
  <si>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</si>
  <si>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</si>
  <si>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</si>
  <si>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</si>
  <si>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</si>
  <si>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 xml:space="preserve">млн. руб. </t>
  </si>
  <si>
    <t>Индекс производства - РАЗДЕЛ E: Производство и распределение электроэнергии, газа и воды</t>
  </si>
  <si>
    <t>млн.кВт.ч.</t>
  </si>
  <si>
    <t>в том числе по группам потребителей:</t>
  </si>
  <si>
    <t>Население</t>
  </si>
  <si>
    <t>млн. кВт. ч.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</si>
  <si>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</si>
  <si>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</si>
  <si>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</si>
  <si>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года,%</t>
  </si>
  <si>
    <t xml:space="preserve"> в том числе по группам потребителей:</t>
  </si>
  <si>
    <t>Нет данных</t>
  </si>
  <si>
    <t>Протяженность автомобильных дорог общего пользования с твердым покрытием</t>
  </si>
  <si>
    <t>км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</si>
  <si>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</si>
  <si>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</si>
  <si>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</si>
  <si>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%</t>
  </si>
  <si>
    <t>единиц</t>
  </si>
  <si>
    <t>штук</t>
  </si>
  <si>
    <t>Валовой сбор картофеля</t>
  </si>
  <si>
    <t>тыс. тонн</t>
  </si>
  <si>
    <t>Валовой сбор овощей</t>
  </si>
  <si>
    <t>Производство скота и птицы на убой (в живом весе)</t>
  </si>
  <si>
    <t>Производство молока</t>
  </si>
  <si>
    <t>Производство яиц</t>
  </si>
  <si>
    <t>млн. штук</t>
  </si>
  <si>
    <t>Добыча угля</t>
  </si>
  <si>
    <t>Производство электроэнергии</t>
  </si>
  <si>
    <t>млн. кВт. ч</t>
  </si>
  <si>
    <t>% к предыдущему году в сопоставимых ценах</t>
  </si>
  <si>
    <t>декабрь к декабрю предыдущего года, %</t>
  </si>
  <si>
    <t>Оборот общественного питания</t>
  </si>
  <si>
    <t>Индекс цен на продукцию общественного питания</t>
  </si>
  <si>
    <t>Объем инвестиций (в основной капитал) за счет всех источников финансирования</t>
  </si>
  <si>
    <t>Индекс физического объема</t>
  </si>
  <si>
    <t>7. Финансы</t>
  </si>
  <si>
    <t>Налоги на прибыль, доходы</t>
  </si>
  <si>
    <t>млн.руб.</t>
  </si>
  <si>
    <t>налог на прибыль организаций</t>
  </si>
  <si>
    <t>налог на доходы физических лиц</t>
  </si>
  <si>
    <t>Прочие налоговые доходы</t>
  </si>
  <si>
    <t>Неналоговые доходы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</si>
  <si>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</si>
  <si>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</si>
  <si>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</si>
  <si>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</si>
  <si>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</si>
  <si>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</si>
  <si>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Социально-культурные мероприятия</t>
  </si>
  <si>
    <t>из них:</t>
  </si>
  <si>
    <t>образование</t>
  </si>
  <si>
    <t>социальная политика</t>
  </si>
  <si>
    <t>в том числе: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</si>
  <si>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</si>
  <si>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</si>
  <si>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</si>
  <si>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</si>
  <si>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Денежные доходы населения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</si>
  <si>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</si>
  <si>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</si>
  <si>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</si>
  <si>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</si>
  <si>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</si>
  <si>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</si>
  <si>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>Численность трудовых ресурсов</t>
  </si>
  <si>
    <t>Численность занятых в экономике (среднегодовая)</t>
  </si>
  <si>
    <t>на предприятиях и в организациях государственной и муниципальной форм собственности</t>
  </si>
  <si>
    <t>на предприятиях и организациях со смешанной формой собственности</t>
  </si>
  <si>
    <t>в частном секторе</t>
  </si>
  <si>
    <t>в крестьянских (фермерских) хозяйствах (включая наемных работников)</t>
  </si>
  <si>
    <t>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</si>
  <si>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Трудоспособные лица в трудоспособном возрасте, не занятые трудовой деятельностью и учебой</t>
  </si>
  <si>
    <t>Уровень зарегистрированной безработицы</t>
  </si>
  <si>
    <t>Численность безработных, зарегистрированных в  службах занятости</t>
  </si>
  <si>
    <t>Среднесписочная численность работников организаций - всего</t>
  </si>
  <si>
    <t>Фонд начисленной заработной платы всех работников</t>
  </si>
  <si>
    <t xml:space="preserve">млн.руб. </t>
  </si>
  <si>
    <t>тыс.человек</t>
  </si>
  <si>
    <t>Численность учащихся в учреждениях:</t>
  </si>
  <si>
    <t>общеобразовательных</t>
  </si>
  <si>
    <t>человек</t>
  </si>
  <si>
    <t>среднего профессионального образования</t>
  </si>
  <si>
    <t>высшего профессионального образования</t>
  </si>
  <si>
    <t>Выпуск специалистов:</t>
  </si>
  <si>
    <t>со средним профессиональным образованием</t>
  </si>
  <si>
    <t>с высшим профессиональным образованием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</si>
  <si>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</si>
  <si>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%</t>
  </si>
  <si>
    <t>общедоступными  библиотеками</t>
  </si>
  <si>
    <t>учреждениями культурно-досугового типа</t>
  </si>
  <si>
    <t>Выбросы в атмосферный воздух загрязняющих веществ, отходящих от стационарных источников</t>
  </si>
  <si>
    <t>тыс.т.</t>
  </si>
  <si>
    <t>Численность детей в дошкольных образовательных учреждениях</t>
  </si>
  <si>
    <t>2.1 Производство и распределение электроэнергии, газа и воды</t>
  </si>
  <si>
    <t>2.2 Потребление электроэнергии</t>
  </si>
  <si>
    <t>3. Торговля и услуги населению</t>
  </si>
  <si>
    <t>1. Население</t>
  </si>
  <si>
    <t xml:space="preserve">Численность населения (среднегодовая) </t>
  </si>
  <si>
    <t>Ожидаемая продолжительность жизни при рождении</t>
  </si>
  <si>
    <t>число лет</t>
  </si>
  <si>
    <t>Индекс потребительских цен</t>
  </si>
  <si>
    <t>руб. в месяц</t>
  </si>
  <si>
    <t>4. Малое и среднее предпринимательство</t>
  </si>
  <si>
    <t>Среднее предпринимательство</t>
  </si>
  <si>
    <t>Число средних предприятий (на конец года)</t>
  </si>
  <si>
    <t>Малое предпринимательство, включая микропредприятия</t>
  </si>
  <si>
    <t>Число малых предприятий, включая микропредприятия (на конец года)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</si>
  <si>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</si>
  <si>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</si>
  <si>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</si>
  <si>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</si>
  <si>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</si>
  <si>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</t>
  </si>
  <si>
    <t>5. Инвестиции</t>
  </si>
  <si>
    <t>8. Труд и занятость</t>
  </si>
  <si>
    <t>9. Развитие социальной сферы</t>
  </si>
  <si>
    <t>10. Охрана окружающей среды</t>
  </si>
  <si>
    <t>млн. руб.</t>
  </si>
  <si>
    <t>больничными койками на 10 000 человек населения</t>
  </si>
  <si>
    <t xml:space="preserve"> коек </t>
  </si>
  <si>
    <t>Обеспеченность</t>
  </si>
  <si>
    <t>обеспеченность:</t>
  </si>
  <si>
    <t>дошкольными образовательными учреждениями</t>
  </si>
  <si>
    <t>численность:</t>
  </si>
  <si>
    <t>врачей всех специальностей</t>
  </si>
  <si>
    <t>среднего медицинского персонала</t>
  </si>
  <si>
    <t>тыс. чел.</t>
  </si>
  <si>
    <t xml:space="preserve">мест </t>
  </si>
  <si>
    <t>на конец года;  чел.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</si>
  <si>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</si>
  <si>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</si>
  <si>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 xml:space="preserve">   электроэнергия, отпущенная населению</t>
  </si>
  <si>
    <t>2.3. Транспорт и связь</t>
  </si>
  <si>
    <t>2.3.1. Транспорт</t>
  </si>
  <si>
    <t>2.3.2. Связь</t>
  </si>
  <si>
    <t xml:space="preserve">2.4. Производство важнейших видов продукции в натуральном выражении </t>
  </si>
  <si>
    <t>2.5. Строительство</t>
  </si>
  <si>
    <t xml:space="preserve"> Наличие персональных компьютеров</t>
  </si>
  <si>
    <t xml:space="preserve">      в том числе подключенных к сети Интернет</t>
  </si>
  <si>
    <t>на конец года; шт.</t>
  </si>
  <si>
    <t>Охват населения:</t>
  </si>
  <si>
    <t>телевизионным вещанием</t>
  </si>
  <si>
    <t>на конец года; в процентах</t>
  </si>
  <si>
    <t>радиовещанием</t>
  </si>
  <si>
    <t>Объем работ, выполненных по виду экономической деятельности "Строительство" (Раздел F)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</si>
  <si>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</si>
  <si>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</si>
  <si>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в ценах соответствующих лет; млн. руб.</t>
  </si>
  <si>
    <t>тыс. кв. м. в общей площади</t>
  </si>
  <si>
    <t>шт</t>
  </si>
  <si>
    <t>8. Денежные доходы и расходы населения</t>
  </si>
  <si>
    <t>оплата труда</t>
  </si>
  <si>
    <t>социальные выплаты</t>
  </si>
  <si>
    <t>Реальные денежные доходы населения</t>
  </si>
  <si>
    <t xml:space="preserve">Среднедушевые денежные доходы (в месяц) </t>
  </si>
  <si>
    <t>руб.</t>
  </si>
  <si>
    <t>Средний размер назначенных пенсий</t>
  </si>
  <si>
    <t>Величина прожиточного минимума (в среднем на душу населения)</t>
  </si>
  <si>
    <t xml:space="preserve">      Превышение доходов над расходами (+), или расходов над доходами (-)</t>
  </si>
  <si>
    <t>Наличие квартирных телефонных аппаратов сети общего пользования для населения</t>
  </si>
  <si>
    <t>Среднемесячная номинальная начисленная заработная плата одного работника</t>
  </si>
  <si>
    <t>Оборот малых предприятий, включая микропредприятия</t>
  </si>
  <si>
    <t>тыс.руб.</t>
  </si>
  <si>
    <t>Доходы бюджета городского округа "поселок Палана"</t>
  </si>
  <si>
    <t>Налоги на совокупный доход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</si>
  <si>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</si>
  <si>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</si>
  <si>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РФ</t>
  </si>
  <si>
    <t>Дотации</t>
  </si>
  <si>
    <t>Субвенции</t>
  </si>
  <si>
    <t xml:space="preserve">    Субсидии</t>
  </si>
  <si>
    <t>Иные межбюджетные трансферты</t>
  </si>
  <si>
    <t>Всего доходов</t>
  </si>
  <si>
    <t>Расходы бюджета городского округа "поселок Палана"</t>
  </si>
  <si>
    <t>культура, кинематография</t>
  </si>
  <si>
    <t>физическая культура и спорт</t>
  </si>
  <si>
    <t>охрана семьи и детства</t>
  </si>
  <si>
    <t>Всего расходов</t>
  </si>
  <si>
    <t>Превышение доходов над расходами (+), или расходов над доходами (-)</t>
  </si>
  <si>
    <t>2013</t>
  </si>
  <si>
    <t>2014</t>
  </si>
  <si>
    <t>розничная торговля</t>
  </si>
  <si>
    <t>в том числе занятые:</t>
  </si>
  <si>
    <t>другие доходы</t>
  </si>
  <si>
    <t>2012</t>
  </si>
  <si>
    <t>Число прибывших на территорию региона</t>
  </si>
  <si>
    <t xml:space="preserve">Число выбывших с территории региона </t>
  </si>
  <si>
    <t xml:space="preserve"> человек</t>
  </si>
  <si>
    <t xml:space="preserve">   электроэнергия, отпущенная прочим потребителям</t>
  </si>
  <si>
    <t>Налоги на товары (работы, услуги), реализуемые на территории РФ</t>
  </si>
  <si>
    <t xml:space="preserve">                          на 2015 год и плановый период  2016 и 2017 годов.</t>
  </si>
  <si>
    <t xml:space="preserve"> чел.</t>
  </si>
  <si>
    <r>
      <t>Приложение                                                                       К распоряжению Администрации                    городского округа "поселок Палана"        от  01.09.2014 №</t>
    </r>
    <r>
      <rPr>
        <b/>
        <u val="single"/>
        <sz val="10"/>
        <rFont val="Times New Roman"/>
        <family val="1"/>
      </rPr>
      <t xml:space="preserve">  303-р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</si>
</sst>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#,##0.000"/>
    <numFmt numFmtId="167" formatCode="0.0"/>
    <numFmt numFmtId="168" formatCode="0.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0.00000"/>
  </numFmts>
  <fonts count="36">
    <font>
      <sz val="10"/>
      <name val="Arial"/>
      <family val="2"/>
    </font>
    <font>
      <sz val="10"/>
      <name val="Arial Cyr"/>
      <family val="2"/>
    </font>
    <font>
      <b/>
      <sz val="9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53"/>
      <name val="Times New Roman"/>
      <family val="1"/>
    </font>
    <font>
      <sz val="10"/>
      <color indexed="5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color indexed="53"/>
      <name val="Times New Roman"/>
      <family val="1"/>
    </font>
    <font>
      <sz val="8"/>
      <color indexed="53"/>
      <name val="Times New Roman"/>
      <family val="1"/>
    </font>
    <font>
      <sz val="7"/>
      <color indexed="8"/>
      <name val="Times New Roman"/>
      <family val="1"/>
    </font>
    <font>
      <strike/>
      <sz val="10"/>
      <name val="Times New Roman"/>
      <family val="1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sz val="9"/>
      <color indexed="8"/>
      <name val="Arial Cyr"/>
      <family val="2"/>
    </font>
    <font>
      <sz val="8"/>
      <color indexed="8"/>
      <name val="Tahoma"/>
      <family val="2"/>
    </font>
    <font>
      <sz val="10"/>
      <color indexed="8"/>
      <name val="Arial Cyr"/>
      <family val="2"/>
    </font>
    <font>
      <sz val="9"/>
      <name val="Arial Cyr"/>
      <family val="2"/>
    </font>
    <font>
      <strike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right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165" fontId="8" fillId="0" borderId="1" xfId="0" applyNumberFormat="1" applyFont="1" applyFill="1" applyBorder="1" applyAlignment="1" applyProtection="1">
      <alignment horizontal="center"/>
      <protection locked="0"/>
    </xf>
    <xf numFmtId="165" fontId="8" fillId="0" borderId="2" xfId="0" applyNumberFormat="1" applyFont="1" applyFill="1" applyBorder="1" applyAlignment="1" applyProtection="1">
      <alignment horizontal="center"/>
      <protection locked="0"/>
    </xf>
    <xf numFmtId="49" fontId="17" fillId="0" borderId="1" xfId="0" applyNumberFormat="1" applyFont="1" applyFill="1" applyBorder="1" applyAlignment="1" applyProtection="1">
      <alignment horizontal="right"/>
      <protection/>
    </xf>
    <xf numFmtId="49" fontId="17" fillId="0" borderId="1" xfId="0" applyNumberFormat="1" applyFont="1" applyFill="1" applyBorder="1" applyAlignment="1" applyProtection="1">
      <alignment horizontal="left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/>
      <protection/>
    </xf>
    <xf numFmtId="49" fontId="17" fillId="0" borderId="0" xfId="0" applyNumberFormat="1" applyFont="1" applyFill="1" applyAlignment="1" applyProtection="1">
      <alignment horizontal="center" vertical="center"/>
      <protection/>
    </xf>
    <xf numFmtId="49" fontId="17" fillId="0" borderId="0" xfId="0" applyNumberFormat="1" applyFont="1" applyFill="1" applyAlignment="1" applyProtection="1">
      <alignment horizontal="center"/>
      <protection/>
    </xf>
    <xf numFmtId="49" fontId="17" fillId="0" borderId="0" xfId="0" applyNumberFormat="1" applyFont="1" applyFill="1" applyAlignment="1" applyProtection="1">
      <alignment horizontal="right"/>
      <protection/>
    </xf>
    <xf numFmtId="49" fontId="17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 locked="0"/>
    </xf>
    <xf numFmtId="49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/>
      <protection/>
    </xf>
    <xf numFmtId="0" fontId="17" fillId="0" borderId="1" xfId="0" applyFont="1" applyFill="1" applyBorder="1" applyAlignment="1" applyProtection="1">
      <alignment/>
      <protection/>
    </xf>
    <xf numFmtId="49" fontId="17" fillId="0" borderId="1" xfId="0" applyNumberFormat="1" applyFont="1" applyFill="1" applyBorder="1" applyAlignment="1" applyProtection="1">
      <alignment horizontal="center" vertical="center"/>
      <protection/>
    </xf>
    <xf numFmtId="49" fontId="17" fillId="0" borderId="1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2" fontId="1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2" fontId="9" fillId="0" borderId="1" xfId="0" applyNumberFormat="1" applyFont="1" applyFill="1" applyBorder="1" applyAlignment="1">
      <alignment horizontal="right"/>
    </xf>
    <xf numFmtId="0" fontId="17" fillId="0" borderId="4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2" fontId="19" fillId="0" borderId="1" xfId="0" applyNumberFormat="1" applyFont="1" applyFill="1" applyBorder="1" applyAlignment="1" applyProtection="1">
      <alignment horizontal="right" vertical="center"/>
      <protection/>
    </xf>
    <xf numFmtId="2" fontId="19" fillId="0" borderId="0" xfId="0" applyNumberFormat="1" applyFont="1" applyFill="1" applyBorder="1" applyAlignment="1" applyProtection="1">
      <alignment horizontal="right" vertical="center"/>
      <protection/>
    </xf>
    <xf numFmtId="2" fontId="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 applyProtection="1">
      <alignment/>
      <protection/>
    </xf>
    <xf numFmtId="165" fontId="8" fillId="0" borderId="0" xfId="0" applyNumberFormat="1" applyFont="1" applyFill="1" applyBorder="1" applyAlignment="1" applyProtection="1">
      <alignment horizontal="right"/>
      <protection locked="0"/>
    </xf>
    <xf numFmtId="49" fontId="19" fillId="0" borderId="0" xfId="0" applyNumberFormat="1" applyFont="1" applyFill="1" applyAlignment="1" applyProtection="1">
      <alignment horizontal="center" vertical="center"/>
      <protection/>
    </xf>
    <xf numFmtId="49" fontId="19" fillId="0" borderId="0" xfId="0" applyNumberFormat="1" applyFont="1" applyFill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 horizontal="right"/>
      <protection/>
    </xf>
    <xf numFmtId="49" fontId="19" fillId="0" borderId="0" xfId="0" applyNumberFormat="1" applyFont="1" applyFill="1" applyAlignment="1" applyProtection="1">
      <alignment horizontal="left"/>
      <protection/>
    </xf>
    <xf numFmtId="164" fontId="19" fillId="0" borderId="0" xfId="0" applyNumberFormat="1" applyFont="1" applyFill="1" applyAlignment="1" applyProtection="1">
      <alignment/>
      <protection/>
    </xf>
    <xf numFmtId="2" fontId="17" fillId="0" borderId="1" xfId="0" applyNumberFormat="1" applyFont="1" applyFill="1" applyBorder="1" applyAlignment="1" applyProtection="1">
      <alignment horizontal="right" vertical="center"/>
      <protection/>
    </xf>
    <xf numFmtId="2" fontId="16" fillId="0" borderId="1" xfId="0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 applyProtection="1">
      <alignment horizontal="center"/>
      <protection locked="0"/>
    </xf>
    <xf numFmtId="165" fontId="10" fillId="0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/>
    </xf>
    <xf numFmtId="0" fontId="10" fillId="0" borderId="0" xfId="0" applyFont="1" applyFill="1" applyAlignment="1" applyProtection="1">
      <alignment/>
      <protection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right" vertical="center"/>
      <protection/>
    </xf>
    <xf numFmtId="0" fontId="10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left" vertical="center" wrapText="1" indent="2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Font="1" applyFill="1" applyBorder="1" applyAlignment="1">
      <alignment horizontal="center" vertical="top" wrapText="1"/>
    </xf>
    <xf numFmtId="49" fontId="18" fillId="0" borderId="5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right"/>
    </xf>
    <xf numFmtId="167" fontId="10" fillId="0" borderId="2" xfId="0" applyNumberFormat="1" applyFont="1" applyFill="1" applyBorder="1" applyAlignment="1" applyProtection="1">
      <alignment horizontal="center"/>
      <protection locked="0"/>
    </xf>
    <xf numFmtId="167" fontId="10" fillId="0" borderId="4" xfId="0" applyNumberFormat="1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 horizontal="left" vertical="center" wrapText="1" shrinkToFit="1"/>
      <protection/>
    </xf>
    <xf numFmtId="167" fontId="10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2" fontId="2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 applyProtection="1">
      <alignment horizontal="center"/>
      <protection locked="0"/>
    </xf>
    <xf numFmtId="2" fontId="8" fillId="0" borderId="7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right"/>
      <protection locked="0"/>
    </xf>
    <xf numFmtId="2" fontId="9" fillId="0" borderId="2" xfId="0" applyNumberFormat="1" applyFont="1" applyFill="1" applyBorder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left" vertical="center" wrapText="1"/>
      <protection/>
    </xf>
    <xf numFmtId="2" fontId="1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wrapText="1"/>
      <protection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3" fontId="8" fillId="0" borderId="2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left" vertical="center" wrapText="1" shrinkToFi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4" fontId="10" fillId="0" borderId="4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8" fillId="0" borderId="4" xfId="0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 shrinkToFit="1"/>
    </xf>
    <xf numFmtId="166" fontId="10" fillId="0" borderId="2" xfId="0" applyNumberFormat="1" applyFont="1" applyFill="1" applyBorder="1" applyAlignment="1" applyProtection="1">
      <alignment horizontal="center"/>
      <protection locked="0"/>
    </xf>
    <xf numFmtId="166" fontId="10" fillId="0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left" vertical="center" wrapText="1" inden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30" fillId="0" borderId="1" xfId="0" applyFont="1" applyFill="1" applyBorder="1" applyAlignment="1" applyProtection="1">
      <alignment horizontal="center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2" fontId="17" fillId="0" borderId="1" xfId="0" applyNumberFormat="1" applyFont="1" applyFill="1" applyBorder="1" applyAlignment="1" applyProtection="1">
      <alignment horizontal="right" vertical="center"/>
      <protection locked="0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2" fontId="16" fillId="0" borderId="1" xfId="0" applyNumberFormat="1" applyFont="1" applyFill="1" applyBorder="1" applyAlignment="1" applyProtection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center"/>
      <protection locked="0"/>
    </xf>
    <xf numFmtId="164" fontId="10" fillId="0" borderId="2" xfId="0" applyNumberFormat="1" applyFont="1" applyFill="1" applyBorder="1" applyAlignment="1" applyProtection="1">
      <alignment horizontal="center"/>
      <protection locked="0"/>
    </xf>
    <xf numFmtId="164" fontId="10" fillId="0" borderId="4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left" vertical="top" wrapText="1"/>
      <protection/>
    </xf>
    <xf numFmtId="0" fontId="16" fillId="0" borderId="1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2" fontId="19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7" xfId="0" applyNumberFormat="1" applyFont="1" applyFill="1" applyBorder="1" applyAlignment="1" applyProtection="1">
      <alignment horizontal="center"/>
      <protection locked="0"/>
    </xf>
    <xf numFmtId="4" fontId="10" fillId="0" borderId="1" xfId="0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/>
    </xf>
    <xf numFmtId="2" fontId="16" fillId="0" borderId="2" xfId="0" applyNumberFormat="1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left" vertical="center" wrapText="1"/>
      <protection/>
    </xf>
    <xf numFmtId="165" fontId="10" fillId="0" borderId="6" xfId="0" applyNumberFormat="1" applyFont="1" applyFill="1" applyBorder="1" applyAlignment="1" applyProtection="1">
      <alignment horizontal="center"/>
      <protection locked="0"/>
    </xf>
    <xf numFmtId="165" fontId="10" fillId="0" borderId="13" xfId="0" applyNumberFormat="1" applyFont="1" applyFill="1" applyBorder="1" applyAlignment="1" applyProtection="1">
      <alignment horizontal="center"/>
      <protection locked="0"/>
    </xf>
    <xf numFmtId="165" fontId="10" fillId="0" borderId="7" xfId="0" applyNumberFormat="1" applyFont="1" applyFill="1" applyBorder="1" applyAlignment="1" applyProtection="1">
      <alignment horizontal="center"/>
      <protection locked="0"/>
    </xf>
    <xf numFmtId="2" fontId="17" fillId="0" borderId="1" xfId="0" applyNumberFormat="1" applyFont="1" applyFill="1" applyBorder="1" applyAlignment="1" applyProtection="1">
      <alignment horizontal="center" vertical="center"/>
      <protection/>
    </xf>
    <xf numFmtId="2" fontId="16" fillId="0" borderId="1" xfId="0" applyNumberFormat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2" fontId="17" fillId="0" borderId="0" xfId="0" applyNumberFormat="1" applyFont="1" applyFill="1" applyBorder="1" applyAlignment="1" applyProtection="1">
      <alignment horizontal="center" vertical="center"/>
      <protection/>
    </xf>
    <xf numFmtId="2" fontId="26" fillId="0" borderId="1" xfId="0" applyNumberFormat="1" applyFont="1" applyFill="1" applyBorder="1" applyAlignment="1" applyProtection="1">
      <alignment horizontal="right" vertical="center"/>
      <protection/>
    </xf>
    <xf numFmtId="2" fontId="27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7" fillId="0" borderId="1" xfId="0" applyNumberFormat="1" applyFont="1" applyFill="1" applyBorder="1" applyAlignment="1">
      <alignment horizontal="center" vertical="top" wrapText="1"/>
    </xf>
    <xf numFmtId="2" fontId="28" fillId="0" borderId="1" xfId="0" applyNumberFormat="1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7" fillId="0" borderId="4" xfId="0" applyFont="1" applyFill="1" applyBorder="1" applyAlignment="1" applyProtection="1">
      <alignment horizontal="left" vertical="center" wrapText="1"/>
      <protection/>
    </xf>
    <xf numFmtId="2" fontId="19" fillId="0" borderId="3" xfId="0" applyNumberFormat="1" applyFont="1" applyFill="1" applyBorder="1" applyAlignment="1" applyProtection="1">
      <alignment horizontal="right" vertical="center"/>
      <protection/>
    </xf>
    <xf numFmtId="0" fontId="11" fillId="0" borderId="3" xfId="0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 applyProtection="1">
      <alignment horizontal="center"/>
      <protection locked="0"/>
    </xf>
    <xf numFmtId="165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left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2" fontId="19" fillId="0" borderId="4" xfId="0" applyNumberFormat="1" applyFont="1" applyFill="1" applyBorder="1" applyAlignment="1" applyProtection="1">
      <alignment horizontal="right" vertical="center"/>
      <protection/>
    </xf>
    <xf numFmtId="0" fontId="11" fillId="0" borderId="4" xfId="0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Fill="1" applyBorder="1" applyAlignment="1">
      <alignment horizontal="right"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Border="1" applyAlignment="1" applyProtection="1">
      <alignment horizontal="center" vertical="top" wrapText="1"/>
      <protection/>
    </xf>
    <xf numFmtId="2" fontId="8" fillId="3" borderId="1" xfId="0" applyNumberFormat="1" applyFont="1" applyFill="1" applyBorder="1" applyAlignment="1" applyProtection="1">
      <alignment horizontal="right" vertical="center"/>
      <protection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49" fontId="8" fillId="3" borderId="1" xfId="0" applyNumberFormat="1" applyFont="1" applyFill="1" applyBorder="1" applyAlignment="1" applyProtection="1">
      <alignment horizontal="center" vertical="top" wrapText="1"/>
      <protection locked="0"/>
    </xf>
    <xf numFmtId="2" fontId="8" fillId="3" borderId="1" xfId="0" applyNumberFormat="1" applyFont="1" applyFill="1" applyBorder="1" applyAlignment="1">
      <alignment horizontal="right"/>
    </xf>
    <xf numFmtId="167" fontId="10" fillId="0" borderId="0" xfId="0" applyNumberFormat="1" applyFont="1" applyFill="1" applyAlignment="1" applyProtection="1">
      <alignment/>
      <protection/>
    </xf>
    <xf numFmtId="0" fontId="17" fillId="3" borderId="4" xfId="0" applyFont="1" applyFill="1" applyBorder="1" applyAlignment="1" applyProtection="1">
      <alignment/>
      <protection/>
    </xf>
    <xf numFmtId="167" fontId="17" fillId="0" borderId="0" xfId="0" applyNumberFormat="1" applyFont="1" applyFill="1" applyAlignment="1" applyProtection="1">
      <alignment horizontal="center"/>
      <protection/>
    </xf>
    <xf numFmtId="2" fontId="9" fillId="0" borderId="2" xfId="0" applyNumberFormat="1" applyFont="1" applyFill="1" applyBorder="1" applyAlignment="1">
      <alignment horizontal="right"/>
    </xf>
    <xf numFmtId="0" fontId="17" fillId="0" borderId="2" xfId="0" applyFont="1" applyFill="1" applyBorder="1" applyAlignment="1" applyProtection="1">
      <alignment/>
      <protection/>
    </xf>
    <xf numFmtId="2" fontId="8" fillId="3" borderId="2" xfId="0" applyNumberFormat="1" applyFont="1" applyFill="1" applyBorder="1" applyAlignment="1">
      <alignment horizontal="right"/>
    </xf>
    <xf numFmtId="2" fontId="16" fillId="0" borderId="2" xfId="0" applyNumberFormat="1" applyFont="1" applyFill="1" applyBorder="1" applyAlignment="1" applyProtection="1">
      <alignment horizontal="right"/>
      <protection locked="0"/>
    </xf>
    <xf numFmtId="2" fontId="16" fillId="0" borderId="2" xfId="0" applyNumberFormat="1" applyFont="1" applyFill="1" applyBorder="1" applyAlignment="1">
      <alignment horizontal="center"/>
    </xf>
    <xf numFmtId="2" fontId="28" fillId="0" borderId="2" xfId="0" applyNumberFormat="1" applyFont="1" applyFill="1" applyBorder="1" applyAlignment="1">
      <alignment horizontal="right"/>
    </xf>
    <xf numFmtId="2" fontId="9" fillId="0" borderId="14" xfId="0" applyNumberFormat="1" applyFont="1" applyFill="1" applyBorder="1" applyAlignment="1">
      <alignment horizontal="right"/>
    </xf>
    <xf numFmtId="2" fontId="9" fillId="0" borderId="15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 applyProtection="1">
      <alignment horizontal="center"/>
      <protection locked="0"/>
    </xf>
    <xf numFmtId="3" fontId="8" fillId="0" borderId="11" xfId="0" applyNumberFormat="1" applyFont="1" applyFill="1" applyBorder="1" applyAlignment="1" applyProtection="1">
      <alignment horizontal="center"/>
      <protection locked="0"/>
    </xf>
    <xf numFmtId="165" fontId="10" fillId="0" borderId="11" xfId="0" applyNumberFormat="1" applyFont="1" applyFill="1" applyBorder="1" applyAlignment="1" applyProtection="1">
      <alignment horizontal="center"/>
      <protection locked="0"/>
    </xf>
    <xf numFmtId="167" fontId="10" fillId="0" borderId="11" xfId="0" applyNumberFormat="1" applyFont="1" applyFill="1" applyBorder="1" applyAlignment="1" applyProtection="1">
      <alignment horizontal="center"/>
      <protection locked="0"/>
    </xf>
    <xf numFmtId="166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11" xfId="0" applyNumberFormat="1" applyFont="1" applyFill="1" applyBorder="1" applyAlignment="1" applyProtection="1">
      <alignment horizontal="center"/>
      <protection locked="0"/>
    </xf>
    <xf numFmtId="167" fontId="10" fillId="0" borderId="16" xfId="0" applyNumberFormat="1" applyFont="1" applyFill="1" applyBorder="1" applyAlignment="1" applyProtection="1">
      <alignment horizontal="center"/>
      <protection locked="0"/>
    </xf>
    <xf numFmtId="4" fontId="8" fillId="0" borderId="17" xfId="0" applyNumberFormat="1" applyFont="1" applyFill="1" applyBorder="1" applyAlignment="1" applyProtection="1">
      <alignment horizontal="center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165" fontId="10" fillId="0" borderId="17" xfId="0" applyNumberFormat="1" applyFont="1" applyFill="1" applyBorder="1" applyAlignment="1" applyProtection="1">
      <alignment horizontal="center"/>
      <protection locked="0"/>
    </xf>
    <xf numFmtId="165" fontId="8" fillId="0" borderId="18" xfId="0" applyNumberFormat="1" applyFont="1" applyFill="1" applyBorder="1" applyAlignment="1" applyProtection="1">
      <alignment horizontal="center"/>
      <protection locked="0"/>
    </xf>
    <xf numFmtId="2" fontId="10" fillId="0" borderId="4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 applyProtection="1">
      <alignment horizontal="center"/>
      <protection/>
    </xf>
    <xf numFmtId="2" fontId="10" fillId="0" borderId="4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/>
    </xf>
    <xf numFmtId="4" fontId="17" fillId="0" borderId="20" xfId="0" applyNumberFormat="1" applyFont="1" applyFill="1" applyBorder="1" applyAlignment="1" applyProtection="1">
      <alignment horizontal="center"/>
      <protection/>
    </xf>
    <xf numFmtId="4" fontId="17" fillId="0" borderId="4" xfId="0" applyNumberFormat="1" applyFont="1" applyFill="1" applyBorder="1" applyAlignment="1" applyProtection="1">
      <alignment horizontal="center"/>
      <protection/>
    </xf>
    <xf numFmtId="165" fontId="10" fillId="0" borderId="21" xfId="0" applyNumberFormat="1" applyFont="1" applyFill="1" applyBorder="1" applyAlignment="1" applyProtection="1">
      <alignment horizontal="center"/>
      <protection locked="0"/>
    </xf>
    <xf numFmtId="167" fontId="10" fillId="0" borderId="22" xfId="0" applyNumberFormat="1" applyFont="1" applyFill="1" applyBorder="1" applyAlignment="1" applyProtection="1">
      <alignment horizontal="center"/>
      <protection/>
    </xf>
    <xf numFmtId="2" fontId="19" fillId="3" borderId="0" xfId="0" applyNumberFormat="1" applyFont="1" applyFill="1" applyBorder="1" applyAlignment="1" applyProtection="1">
      <alignment horizontal="right" vertical="center"/>
      <protection/>
    </xf>
    <xf numFmtId="0" fontId="11" fillId="3" borderId="5" xfId="0" applyFont="1" applyFill="1" applyBorder="1" applyAlignment="1">
      <alignment horizontal="center" vertical="top" wrapText="1"/>
    </xf>
    <xf numFmtId="49" fontId="11" fillId="3" borderId="5" xfId="0" applyNumberFormat="1" applyFont="1" applyFill="1" applyBorder="1" applyAlignment="1">
      <alignment horizontal="center" vertical="top" wrapText="1"/>
    </xf>
    <xf numFmtId="2" fontId="9" fillId="3" borderId="0" xfId="0" applyNumberFormat="1" applyFont="1" applyFill="1" applyBorder="1" applyAlignment="1">
      <alignment horizontal="right"/>
    </xf>
    <xf numFmtId="49" fontId="11" fillId="3" borderId="8" xfId="0" applyNumberFormat="1" applyFont="1" applyFill="1" applyBorder="1" applyAlignment="1">
      <alignment horizontal="center" vertical="top" wrapText="1"/>
    </xf>
    <xf numFmtId="49" fontId="11" fillId="3" borderId="10" xfId="0" applyNumberFormat="1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1" fillId="3" borderId="0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2" fontId="20" fillId="3" borderId="0" xfId="0" applyNumberFormat="1" applyFont="1" applyFill="1" applyBorder="1" applyAlignment="1" applyProtection="1">
      <alignment horizontal="right" vertical="center"/>
      <protection/>
    </xf>
    <xf numFmtId="0" fontId="21" fillId="3" borderId="5" xfId="0" applyFont="1" applyFill="1" applyBorder="1" applyAlignment="1">
      <alignment horizontal="center" vertical="top" wrapText="1"/>
    </xf>
    <xf numFmtId="49" fontId="21" fillId="3" borderId="10" xfId="0" applyNumberFormat="1" applyFont="1" applyFill="1" applyBorder="1" applyAlignment="1">
      <alignment horizontal="center" vertical="top" wrapText="1"/>
    </xf>
    <xf numFmtId="2" fontId="15" fillId="3" borderId="0" xfId="0" applyNumberFormat="1" applyFont="1" applyFill="1" applyBorder="1" applyAlignment="1">
      <alignment horizontal="right"/>
    </xf>
    <xf numFmtId="49" fontId="21" fillId="3" borderId="8" xfId="0" applyNumberFormat="1" applyFont="1" applyFill="1" applyBorder="1" applyAlignment="1">
      <alignment horizontal="center" vertical="top" wrapText="1"/>
    </xf>
    <xf numFmtId="2" fontId="19" fillId="3" borderId="1" xfId="0" applyNumberFormat="1" applyFont="1" applyFill="1" applyBorder="1" applyAlignment="1" applyProtection="1">
      <alignment horizontal="right" vertical="center"/>
      <protection/>
    </xf>
    <xf numFmtId="0" fontId="11" fillId="3" borderId="1" xfId="0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2" fontId="9" fillId="3" borderId="1" xfId="0" applyNumberFormat="1" applyFont="1" applyFill="1" applyBorder="1" applyAlignment="1">
      <alignment horizontal="right"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2" fontId="10" fillId="0" borderId="1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4" fontId="8" fillId="0" borderId="2" xfId="0" applyNumberFormat="1" applyFont="1" applyFill="1" applyBorder="1" applyAlignment="1" applyProtection="1">
      <alignment horizontal="center"/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0" fillId="0" borderId="2" xfId="0" applyNumberFormat="1" applyFont="1" applyFill="1" applyBorder="1" applyAlignment="1" applyProtection="1">
      <alignment horizontal="center"/>
      <protection locked="0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2" fontId="10" fillId="0" borderId="4" xfId="0" applyNumberFormat="1" applyFont="1" applyFill="1" applyBorder="1" applyAlignment="1" applyProtection="1">
      <alignment horizontal="center"/>
      <protection/>
    </xf>
    <xf numFmtId="4" fontId="8" fillId="0" borderId="20" xfId="0" applyNumberFormat="1" applyFont="1" applyFill="1" applyBorder="1" applyAlignment="1" applyProtection="1">
      <alignment horizontal="center" wrapText="1"/>
      <protection locked="0"/>
    </xf>
    <xf numFmtId="4" fontId="8" fillId="0" borderId="4" xfId="0" applyNumberFormat="1" applyFont="1" applyFill="1" applyBorder="1" applyAlignment="1" applyProtection="1">
      <alignment horizontal="center" wrapText="1"/>
      <protection locked="0"/>
    </xf>
    <xf numFmtId="165" fontId="10" fillId="0" borderId="4" xfId="0" applyNumberFormat="1" applyFont="1" applyFill="1" applyBorder="1" applyAlignment="1" applyProtection="1">
      <alignment horizontal="center"/>
      <protection/>
    </xf>
    <xf numFmtId="167" fontId="14" fillId="0" borderId="16" xfId="0" applyNumberFormat="1" applyFont="1" applyFill="1" applyBorder="1" applyAlignment="1" applyProtection="1">
      <alignment horizontal="center"/>
      <protection locked="0"/>
    </xf>
    <xf numFmtId="167" fontId="14" fillId="0" borderId="1" xfId="0" applyNumberFormat="1" applyFont="1" applyFill="1" applyBorder="1" applyAlignment="1" applyProtection="1">
      <alignment horizontal="center"/>
      <protection locked="0"/>
    </xf>
    <xf numFmtId="167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 applyProtection="1">
      <alignment horizontal="center"/>
      <protection/>
    </xf>
    <xf numFmtId="2" fontId="10" fillId="0" borderId="2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 applyProtection="1">
      <alignment horizontal="center"/>
      <protection/>
    </xf>
    <xf numFmtId="2" fontId="14" fillId="0" borderId="1" xfId="0" applyNumberFormat="1" applyFont="1" applyFill="1" applyBorder="1" applyAlignment="1" applyProtection="1">
      <alignment horizontal="center"/>
      <protection locked="0"/>
    </xf>
    <xf numFmtId="2" fontId="14" fillId="0" borderId="2" xfId="0" applyNumberFormat="1" applyFont="1" applyFill="1" applyBorder="1" applyAlignment="1" applyProtection="1">
      <alignment horizontal="center"/>
      <protection locked="0"/>
    </xf>
    <xf numFmtId="2" fontId="10" fillId="0" borderId="6" xfId="0" applyNumberFormat="1" applyFont="1" applyFill="1" applyBorder="1" applyAlignment="1" applyProtection="1">
      <alignment horizontal="center"/>
      <protection locked="0"/>
    </xf>
    <xf numFmtId="4" fontId="8" fillId="0" borderId="6" xfId="0" applyNumberFormat="1" applyFont="1" applyFill="1" applyBorder="1" applyAlignment="1" applyProtection="1">
      <alignment horizontal="center"/>
      <protection locked="0"/>
    </xf>
    <xf numFmtId="4" fontId="8" fillId="0" borderId="13" xfId="0" applyNumberFormat="1" applyFont="1" applyFill="1" applyBorder="1" applyAlignment="1" applyProtection="1">
      <alignment horizontal="center"/>
      <protection locked="0"/>
    </xf>
    <xf numFmtId="2" fontId="8" fillId="0" borderId="13" xfId="0" applyNumberFormat="1" applyFont="1" applyFill="1" applyBorder="1" applyAlignment="1" applyProtection="1">
      <alignment horizontal="center"/>
      <protection locked="0"/>
    </xf>
    <xf numFmtId="4" fontId="10" fillId="0" borderId="14" xfId="0" applyNumberFormat="1" applyFont="1" applyFill="1" applyBorder="1" applyAlignment="1" applyProtection="1">
      <alignment horizontal="center"/>
      <protection locked="0"/>
    </xf>
    <xf numFmtId="4" fontId="10" fillId="0" borderId="23" xfId="0" applyNumberFormat="1" applyFont="1" applyFill="1" applyBorder="1" applyAlignment="1" applyProtection="1">
      <alignment horizontal="center"/>
      <protection locked="0"/>
    </xf>
    <xf numFmtId="4" fontId="10" fillId="0" borderId="4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/>
    </xf>
    <xf numFmtId="4" fontId="10" fillId="0" borderId="7" xfId="0" applyNumberFormat="1" applyFont="1" applyFill="1" applyBorder="1" applyAlignment="1" applyProtection="1">
      <alignment horizontal="center"/>
      <protection locked="0"/>
    </xf>
    <xf numFmtId="4" fontId="10" fillId="0" borderId="24" xfId="0" applyNumberFormat="1" applyFont="1" applyFill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/>
      <protection locked="0"/>
    </xf>
    <xf numFmtId="4" fontId="10" fillId="0" borderId="3" xfId="0" applyNumberFormat="1" applyFont="1" applyFill="1" applyBorder="1" applyAlignment="1" applyProtection="1">
      <alignment horizontal="center"/>
      <protection locked="0"/>
    </xf>
    <xf numFmtId="4" fontId="10" fillId="0" borderId="20" xfId="0" applyNumberFormat="1" applyFont="1" applyFill="1" applyBorder="1" applyAlignment="1" applyProtection="1">
      <alignment horizontal="center"/>
      <protection locked="0"/>
    </xf>
    <xf numFmtId="4" fontId="10" fillId="0" borderId="20" xfId="0" applyNumberFormat="1" applyFont="1" applyFill="1" applyBorder="1" applyAlignment="1" applyProtection="1">
      <alignment horizontal="center"/>
      <protection/>
    </xf>
    <xf numFmtId="2" fontId="10" fillId="0" borderId="24" xfId="0" applyNumberFormat="1" applyFont="1" applyFill="1" applyBorder="1" applyAlignment="1" applyProtection="1">
      <alignment horizontal="center"/>
      <protection locked="0"/>
    </xf>
    <xf numFmtId="2" fontId="10" fillId="0" borderId="3" xfId="0" applyNumberFormat="1" applyFont="1" applyFill="1" applyBorder="1" applyAlignment="1" applyProtection="1">
      <alignment horizontal="center"/>
      <protection locked="0"/>
    </xf>
    <xf numFmtId="2" fontId="10" fillId="0" borderId="14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/>
    </xf>
    <xf numFmtId="2" fontId="10" fillId="0" borderId="25" xfId="0" applyNumberFormat="1" applyFont="1" applyFill="1" applyBorder="1" applyAlignment="1" applyProtection="1">
      <alignment horizontal="center"/>
      <protection/>
    </xf>
    <xf numFmtId="2" fontId="10" fillId="0" borderId="7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 applyProtection="1">
      <alignment horizontal="center"/>
      <protection locked="0"/>
    </xf>
    <xf numFmtId="2" fontId="10" fillId="0" borderId="19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 applyProtection="1">
      <alignment horizontal="center"/>
      <protection locked="0"/>
    </xf>
    <xf numFmtId="2" fontId="10" fillId="0" borderId="19" xfId="0" applyNumberFormat="1" applyFont="1" applyFill="1" applyBorder="1" applyAlignment="1" applyProtection="1">
      <alignment horizontal="center"/>
      <protection/>
    </xf>
    <xf numFmtId="2" fontId="10" fillId="0" borderId="20" xfId="0" applyNumberFormat="1" applyFont="1" applyFill="1" applyBorder="1" applyAlignment="1" applyProtection="1">
      <alignment horizontal="center"/>
      <protection/>
    </xf>
    <xf numFmtId="2" fontId="10" fillId="0" borderId="17" xfId="0" applyNumberFormat="1" applyFont="1" applyFill="1" applyBorder="1" applyAlignment="1" applyProtection="1">
      <alignment horizontal="center"/>
      <protection locked="0"/>
    </xf>
    <xf numFmtId="2" fontId="35" fillId="0" borderId="4" xfId="0" applyNumberFormat="1" applyFont="1" applyFill="1" applyBorder="1" applyAlignment="1">
      <alignment horizontal="center"/>
    </xf>
    <xf numFmtId="4" fontId="8" fillId="0" borderId="24" xfId="18" applyNumberFormat="1" applyFont="1" applyFill="1" applyBorder="1" applyAlignment="1" applyProtection="1">
      <alignment horizontal="center"/>
      <protection locked="0"/>
    </xf>
    <xf numFmtId="4" fontId="8" fillId="0" borderId="14" xfId="18" applyNumberFormat="1" applyFont="1" applyFill="1" applyBorder="1" applyAlignment="1" applyProtection="1">
      <alignment horizontal="center"/>
      <protection locked="0"/>
    </xf>
    <xf numFmtId="4" fontId="8" fillId="0" borderId="3" xfId="18" applyNumberFormat="1" applyFont="1" applyFill="1" applyBorder="1" applyAlignment="1" applyProtection="1">
      <alignment horizontal="center"/>
      <protection locked="0"/>
    </xf>
    <xf numFmtId="4" fontId="8" fillId="0" borderId="14" xfId="0" applyNumberFormat="1" applyFont="1" applyFill="1" applyBorder="1" applyAlignment="1" applyProtection="1">
      <alignment horizontal="center"/>
      <protection locked="0"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4" fontId="10" fillId="0" borderId="11" xfId="18" applyNumberFormat="1" applyFont="1" applyFill="1" applyBorder="1" applyAlignment="1" applyProtection="1">
      <alignment horizontal="center"/>
      <protection locked="0"/>
    </xf>
    <xf numFmtId="4" fontId="10" fillId="0" borderId="2" xfId="18" applyNumberFormat="1" applyFont="1" applyFill="1" applyBorder="1" applyAlignment="1" applyProtection="1">
      <alignment horizontal="center"/>
      <protection locked="0"/>
    </xf>
    <xf numFmtId="4" fontId="10" fillId="0" borderId="4" xfId="0" applyNumberFormat="1" applyFont="1" applyFill="1" applyBorder="1" applyAlignment="1" applyProtection="1">
      <alignment horizontal="center" wrapText="1"/>
      <protection/>
    </xf>
    <xf numFmtId="4" fontId="10" fillId="0" borderId="18" xfId="0" applyNumberFormat="1" applyFont="1" applyFill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/>
      <protection/>
    </xf>
    <xf numFmtId="4" fontId="10" fillId="0" borderId="17" xfId="0" applyNumberFormat="1" applyFont="1" applyFill="1" applyBorder="1" applyAlignment="1" applyProtection="1">
      <alignment horizontal="center"/>
      <protection locked="0"/>
    </xf>
    <xf numFmtId="4" fontId="10" fillId="0" borderId="6" xfId="0" applyNumberFormat="1" applyFont="1" applyFill="1" applyBorder="1" applyAlignment="1" applyProtection="1">
      <alignment horizontal="center"/>
      <protection locked="0"/>
    </xf>
    <xf numFmtId="4" fontId="10" fillId="0" borderId="19" xfId="0" applyNumberFormat="1" applyFont="1" applyFill="1" applyBorder="1" applyAlignment="1" applyProtection="1">
      <alignment horizontal="center" wrapText="1"/>
      <protection/>
    </xf>
    <xf numFmtId="0" fontId="8" fillId="0" borderId="3" xfId="0" applyFont="1" applyFill="1" applyBorder="1" applyAlignment="1" applyProtection="1">
      <alignment horizontal="left" vertical="center" wrapText="1"/>
      <protection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left" wrapText="1"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>
      <alignment horizontal="center" wrapText="1"/>
    </xf>
    <xf numFmtId="0" fontId="9" fillId="0" borderId="6" xfId="0" applyFont="1" applyFill="1" applyBorder="1" applyAlignment="1" applyProtection="1">
      <alignment horizontal="left" vertical="center" wrapText="1"/>
      <protection/>
    </xf>
    <xf numFmtId="4" fontId="8" fillId="0" borderId="4" xfId="0" applyNumberFormat="1" applyFont="1" applyFill="1" applyBorder="1" applyAlignment="1" applyProtection="1">
      <alignment horizontal="center"/>
      <protection locked="0"/>
    </xf>
    <xf numFmtId="166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2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Fill="1" applyBorder="1" applyAlignment="1" applyProtection="1">
      <alignment horizontal="center"/>
      <protection locked="0"/>
    </xf>
    <xf numFmtId="4" fontId="8" fillId="0" borderId="16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/>
    </xf>
    <xf numFmtId="4" fontId="8" fillId="0" borderId="27" xfId="0" applyNumberFormat="1" applyFont="1" applyFill="1" applyBorder="1" applyAlignment="1" applyProtection="1">
      <alignment horizontal="center"/>
      <protection locked="0"/>
    </xf>
    <xf numFmtId="2" fontId="10" fillId="0" borderId="27" xfId="0" applyNumberFormat="1" applyFont="1" applyFill="1" applyBorder="1" applyAlignment="1" applyProtection="1">
      <alignment horizontal="center"/>
      <protection locked="0"/>
    </xf>
    <xf numFmtId="4" fontId="10" fillId="0" borderId="27" xfId="0" applyNumberFormat="1" applyFont="1" applyFill="1" applyBorder="1" applyAlignment="1" applyProtection="1">
      <alignment horizontal="center"/>
      <protection locked="0"/>
    </xf>
    <xf numFmtId="0" fontId="17" fillId="0" borderId="28" xfId="0" applyFont="1" applyFill="1" applyBorder="1" applyAlignment="1" applyProtection="1">
      <alignment horizontal="center"/>
      <protection/>
    </xf>
    <xf numFmtId="0" fontId="17" fillId="0" borderId="29" xfId="0" applyFont="1" applyFill="1" applyBorder="1" applyAlignment="1" applyProtection="1">
      <alignment/>
      <protection/>
    </xf>
    <xf numFmtId="0" fontId="17" fillId="0" borderId="30" xfId="0" applyFont="1" applyFill="1" applyBorder="1" applyAlignment="1" applyProtection="1">
      <alignment/>
      <protection/>
    </xf>
    <xf numFmtId="0" fontId="17" fillId="0" borderId="30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4" fontId="8" fillId="0" borderId="20" xfId="0" applyNumberFormat="1" applyFont="1" applyFill="1" applyBorder="1" applyAlignment="1" applyProtection="1">
      <alignment horizontal="center"/>
      <protection locked="0"/>
    </xf>
    <xf numFmtId="4" fontId="10" fillId="0" borderId="11" xfId="0" applyNumberFormat="1" applyFont="1" applyFill="1" applyBorder="1" applyAlignment="1" applyProtection="1">
      <alignment horizontal="center" wrapText="1"/>
      <protection locked="0"/>
    </xf>
    <xf numFmtId="4" fontId="10" fillId="0" borderId="2" xfId="0" applyNumberFormat="1" applyFont="1" applyFill="1" applyBorder="1" applyAlignment="1" applyProtection="1">
      <alignment horizontal="center" wrapText="1"/>
      <protection locked="0"/>
    </xf>
    <xf numFmtId="4" fontId="10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/>
    </xf>
    <xf numFmtId="0" fontId="16" fillId="0" borderId="6" xfId="0" applyFont="1" applyFill="1" applyBorder="1" applyAlignment="1" applyProtection="1">
      <alignment horizontal="center" vertical="center" wrapText="1"/>
      <protection/>
    </xf>
    <xf numFmtId="2" fontId="17" fillId="0" borderId="6" xfId="0" applyNumberFormat="1" applyFont="1" applyFill="1" applyBorder="1" applyAlignment="1" applyProtection="1">
      <alignment horizontal="right" vertical="center"/>
      <protection/>
    </xf>
    <xf numFmtId="0" fontId="18" fillId="0" borderId="6" xfId="0" applyFont="1" applyFill="1" applyBorder="1" applyAlignment="1">
      <alignment horizontal="center" vertical="top" wrapText="1"/>
    </xf>
    <xf numFmtId="49" fontId="18" fillId="0" borderId="6" xfId="0" applyNumberFormat="1" applyFont="1" applyFill="1" applyBorder="1" applyAlignment="1">
      <alignment horizontal="center" vertical="top" wrapText="1"/>
    </xf>
    <xf numFmtId="2" fontId="16" fillId="0" borderId="6" xfId="0" applyNumberFormat="1" applyFont="1" applyFill="1" applyBorder="1" applyAlignment="1">
      <alignment horizontal="right"/>
    </xf>
    <xf numFmtId="2" fontId="16" fillId="0" borderId="7" xfId="0" applyNumberFormat="1" applyFont="1" applyFill="1" applyBorder="1" applyAlignment="1">
      <alignment horizontal="right"/>
    </xf>
    <xf numFmtId="4" fontId="17" fillId="0" borderId="31" xfId="0" applyNumberFormat="1" applyFont="1" applyFill="1" applyBorder="1" applyAlignment="1" applyProtection="1">
      <alignment horizontal="center"/>
      <protection/>
    </xf>
    <xf numFmtId="4" fontId="17" fillId="0" borderId="19" xfId="0" applyNumberFormat="1" applyFont="1" applyFill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 horizontal="left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2" fontId="17" fillId="0" borderId="23" xfId="0" applyNumberFormat="1" applyFont="1" applyFill="1" applyBorder="1" applyAlignment="1" applyProtection="1">
      <alignment horizontal="right" vertical="center"/>
      <protection/>
    </xf>
    <xf numFmtId="0" fontId="18" fillId="0" borderId="23" xfId="0" applyFont="1" applyFill="1" applyBorder="1" applyAlignment="1">
      <alignment horizontal="center" vertical="top" wrapText="1"/>
    </xf>
    <xf numFmtId="49" fontId="18" fillId="0" borderId="23" xfId="0" applyNumberFormat="1" applyFont="1" applyFill="1" applyBorder="1" applyAlignment="1">
      <alignment horizontal="center" vertical="top" wrapText="1"/>
    </xf>
    <xf numFmtId="2" fontId="16" fillId="0" borderId="23" xfId="0" applyNumberFormat="1" applyFont="1" applyFill="1" applyBorder="1" applyAlignment="1">
      <alignment horizontal="right"/>
    </xf>
    <xf numFmtId="2" fontId="16" fillId="0" borderId="32" xfId="0" applyNumberFormat="1" applyFont="1" applyFill="1" applyBorder="1" applyAlignment="1">
      <alignment horizontal="right"/>
    </xf>
    <xf numFmtId="4" fontId="10" fillId="0" borderId="33" xfId="0" applyNumberFormat="1" applyFont="1" applyFill="1" applyBorder="1" applyAlignment="1" applyProtection="1">
      <alignment horizontal="center"/>
      <protection locked="0"/>
    </xf>
    <xf numFmtId="4" fontId="10" fillId="0" borderId="32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4"/>
  <sheetViews>
    <sheetView tabSelected="1" zoomScale="75" zoomScaleNormal="75" workbookViewId="0" topLeftCell="A1">
      <pane xSplit="11" ySplit="10" topLeftCell="L162" activePane="bottomRight" state="frozen"/>
      <selection pane="topLeft" activeCell="A1" sqref="A1"/>
      <selection pane="topRight" activeCell="L1" sqref="L1"/>
      <selection pane="bottomLeft" activeCell="A164" sqref="A164"/>
      <selection pane="bottomRight" activeCell="X163" sqref="X163"/>
    </sheetView>
  </sheetViews>
  <sheetFormatPr defaultColWidth="9.140625" defaultRowHeight="12.75"/>
  <cols>
    <col min="1" max="1" width="40.57421875" style="54" customWidth="1"/>
    <col min="2" max="2" width="24.421875" style="16" customWidth="1"/>
    <col min="3" max="3" width="0" style="17" hidden="1" customWidth="1"/>
    <col min="4" max="4" width="0" style="18" hidden="1" customWidth="1"/>
    <col min="5" max="5" width="0" style="19" hidden="1" customWidth="1"/>
    <col min="6" max="6" width="0" style="17" hidden="1" customWidth="1"/>
    <col min="7" max="7" width="0" style="20" hidden="1" customWidth="1"/>
    <col min="8" max="11" width="0" style="16" hidden="1" customWidth="1"/>
    <col min="12" max="12" width="13.28125" style="16" customWidth="1"/>
    <col min="13" max="14" width="13.00390625" style="16" customWidth="1"/>
    <col min="15" max="20" width="14.00390625" style="16" customWidth="1"/>
    <col min="21" max="21" width="5.7109375" style="25" customWidth="1"/>
    <col min="22" max="16384" width="8.8515625" style="16" customWidth="1"/>
  </cols>
  <sheetData>
    <row r="1" spans="17:22" ht="57.75" customHeight="1">
      <c r="Q1" s="92"/>
      <c r="R1" s="336" t="s">
        <v>222</v>
      </c>
      <c r="S1" s="337"/>
      <c r="T1" s="337"/>
      <c r="U1" s="300"/>
      <c r="V1" s="300"/>
    </row>
    <row r="2" spans="1:21" s="22" customFormat="1" ht="17.25" customHeight="1">
      <c r="A2" s="345" t="s">
        <v>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65"/>
      <c r="T2" s="65"/>
      <c r="U2" s="21"/>
    </row>
    <row r="3" spans="1:21" s="22" customFormat="1" ht="17.25" customHeight="1">
      <c r="A3" s="342" t="s">
        <v>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21"/>
    </row>
    <row r="4" spans="1:21" s="22" customFormat="1" ht="17.25" customHeight="1">
      <c r="A4" s="342" t="s">
        <v>220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21"/>
    </row>
    <row r="5" spans="1:21" s="22" customFormat="1" ht="21" customHeight="1">
      <c r="A5" s="66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60"/>
      <c r="T5" s="1"/>
      <c r="U5" s="21"/>
    </row>
    <row r="6" spans="2:14" ht="12.75" customHeight="1" hidden="1">
      <c r="B6" s="23">
        <v>18</v>
      </c>
      <c r="C6" s="24">
        <v>17</v>
      </c>
      <c r="L6" s="174"/>
      <c r="M6" s="167"/>
      <c r="N6" s="167"/>
    </row>
    <row r="7" spans="1:20" ht="15.75" hidden="1">
      <c r="A7" s="67" t="s">
        <v>2</v>
      </c>
      <c r="B7" s="26"/>
      <c r="C7" s="27"/>
      <c r="D7" s="28"/>
      <c r="E7" s="12"/>
      <c r="F7" s="27"/>
      <c r="G7" s="13"/>
      <c r="H7" s="26"/>
      <c r="I7" s="26"/>
      <c r="J7" s="26"/>
      <c r="K7" s="177"/>
      <c r="L7" s="174"/>
      <c r="M7" s="168"/>
      <c r="N7" s="168"/>
      <c r="O7" s="29"/>
      <c r="P7" s="29"/>
      <c r="Q7" s="30"/>
      <c r="R7" s="30"/>
      <c r="S7" s="30"/>
      <c r="T7" s="31"/>
    </row>
    <row r="8" spans="1:20" ht="19.5" customHeight="1">
      <c r="A8" s="331" t="s">
        <v>3</v>
      </c>
      <c r="B8" s="331" t="s">
        <v>4</v>
      </c>
      <c r="C8" s="3" t="s">
        <v>5</v>
      </c>
      <c r="D8" s="4" t="s">
        <v>6</v>
      </c>
      <c r="E8" s="4" t="s">
        <v>7</v>
      </c>
      <c r="F8" s="4" t="s">
        <v>8</v>
      </c>
      <c r="G8" s="5" t="s">
        <v>9</v>
      </c>
      <c r="H8" s="332" t="s">
        <v>10</v>
      </c>
      <c r="I8" s="332"/>
      <c r="J8" s="332"/>
      <c r="K8" s="333"/>
      <c r="L8" s="224" t="s">
        <v>10</v>
      </c>
      <c r="M8" s="225" t="s">
        <v>10</v>
      </c>
      <c r="N8" s="224" t="s">
        <v>11</v>
      </c>
      <c r="O8" s="334" t="s">
        <v>12</v>
      </c>
      <c r="P8" s="334"/>
      <c r="Q8" s="334"/>
      <c r="R8" s="334"/>
      <c r="S8" s="334"/>
      <c r="T8" s="334"/>
    </row>
    <row r="9" spans="1:20" ht="15" customHeight="1">
      <c r="A9" s="331"/>
      <c r="B9" s="331"/>
      <c r="C9" s="2"/>
      <c r="D9" s="7"/>
      <c r="E9" s="8"/>
      <c r="F9" s="2"/>
      <c r="G9" s="5"/>
      <c r="H9" s="2">
        <v>1998</v>
      </c>
      <c r="I9" s="2">
        <v>1999</v>
      </c>
      <c r="J9" s="2">
        <v>2000</v>
      </c>
      <c r="K9" s="2">
        <v>2001</v>
      </c>
      <c r="L9" s="343" t="s">
        <v>214</v>
      </c>
      <c r="M9" s="338" t="s">
        <v>209</v>
      </c>
      <c r="N9" s="340" t="s">
        <v>210</v>
      </c>
      <c r="O9" s="335">
        <v>2015</v>
      </c>
      <c r="P9" s="335"/>
      <c r="Q9" s="335">
        <v>2016</v>
      </c>
      <c r="R9" s="335"/>
      <c r="S9" s="335">
        <v>2017</v>
      </c>
      <c r="T9" s="335"/>
    </row>
    <row r="10" spans="1:20" ht="16.5" customHeight="1">
      <c r="A10" s="331"/>
      <c r="B10" s="331"/>
      <c r="C10" s="2"/>
      <c r="D10" s="7"/>
      <c r="E10" s="8"/>
      <c r="F10" s="2"/>
      <c r="G10" s="5"/>
      <c r="H10" s="2"/>
      <c r="I10" s="2"/>
      <c r="J10" s="2"/>
      <c r="K10" s="2"/>
      <c r="L10" s="344"/>
      <c r="M10" s="339"/>
      <c r="N10" s="341"/>
      <c r="O10" s="2" t="s">
        <v>13</v>
      </c>
      <c r="P10" s="6" t="s">
        <v>14</v>
      </c>
      <c r="Q10" s="2" t="s">
        <v>13</v>
      </c>
      <c r="R10" s="6" t="s">
        <v>14</v>
      </c>
      <c r="S10" s="14" t="s">
        <v>13</v>
      </c>
      <c r="T10" s="15" t="s">
        <v>14</v>
      </c>
    </row>
    <row r="11" spans="1:21" ht="15.75">
      <c r="A11" s="82" t="s">
        <v>126</v>
      </c>
      <c r="B11" s="93"/>
      <c r="C11" s="94"/>
      <c r="D11" s="32"/>
      <c r="E11" s="32"/>
      <c r="F11" s="32"/>
      <c r="G11" s="33"/>
      <c r="H11" s="34"/>
      <c r="I11" s="34"/>
      <c r="J11" s="34"/>
      <c r="K11" s="34"/>
      <c r="L11" s="158"/>
      <c r="M11" s="95"/>
      <c r="N11" s="95"/>
      <c r="O11" s="95"/>
      <c r="P11" s="95"/>
      <c r="Q11" s="95"/>
      <c r="R11" s="96"/>
      <c r="S11" s="35"/>
      <c r="T11" s="35"/>
      <c r="U11" s="36"/>
    </row>
    <row r="12" spans="1:21" ht="31.5">
      <c r="A12" s="83" t="s">
        <v>127</v>
      </c>
      <c r="B12" s="9" t="s">
        <v>15</v>
      </c>
      <c r="C12" s="37">
        <v>1</v>
      </c>
      <c r="D12" s="32"/>
      <c r="E12" s="32"/>
      <c r="F12" s="32"/>
      <c r="G12" s="33" t="s">
        <v>16</v>
      </c>
      <c r="H12" s="34"/>
      <c r="I12" s="34"/>
      <c r="J12" s="34"/>
      <c r="K12" s="176"/>
      <c r="L12" s="196">
        <v>3.159</v>
      </c>
      <c r="M12" s="231">
        <v>3.096</v>
      </c>
      <c r="N12" s="232">
        <v>3.057</v>
      </c>
      <c r="O12" s="232">
        <v>3.034</v>
      </c>
      <c r="P12" s="233">
        <v>3.053</v>
      </c>
      <c r="Q12" s="232">
        <v>3.02</v>
      </c>
      <c r="R12" s="232">
        <v>3.042</v>
      </c>
      <c r="S12" s="234">
        <v>3.018</v>
      </c>
      <c r="T12" s="234">
        <v>3.06</v>
      </c>
      <c r="U12" s="36"/>
    </row>
    <row r="13" spans="1:21" ht="24.75" customHeight="1">
      <c r="A13" s="83"/>
      <c r="B13" s="9" t="s">
        <v>17</v>
      </c>
      <c r="C13" s="37">
        <v>1</v>
      </c>
      <c r="D13" s="32"/>
      <c r="E13" s="32"/>
      <c r="F13" s="32"/>
      <c r="G13" s="33" t="s">
        <v>18</v>
      </c>
      <c r="H13" s="34"/>
      <c r="I13" s="34"/>
      <c r="J13" s="34"/>
      <c r="K13" s="176"/>
      <c r="L13" s="196">
        <v>100.83</v>
      </c>
      <c r="M13" s="192">
        <f>M12*100/L12</f>
        <v>98.00569800569802</v>
      </c>
      <c r="N13" s="192">
        <f>N12*100/M12</f>
        <v>98.74031007751937</v>
      </c>
      <c r="O13" s="229">
        <f>O12*100/N12</f>
        <v>99.24762839385018</v>
      </c>
      <c r="P13" s="230">
        <f>P12*100/N12</f>
        <v>99.86915276414787</v>
      </c>
      <c r="Q13" s="229">
        <f>Q12*100/O12</f>
        <v>99.5385629531971</v>
      </c>
      <c r="R13" s="229">
        <f>R12*100/P12</f>
        <v>99.63969865705863</v>
      </c>
      <c r="S13" s="234">
        <f>S12*100/Q12</f>
        <v>99.93377483443707</v>
      </c>
      <c r="T13" s="234">
        <f>T12*100/R12</f>
        <v>100.59171597633137</v>
      </c>
      <c r="U13" s="36"/>
    </row>
    <row r="14" spans="1:21" s="54" customFormat="1" ht="31.5">
      <c r="A14" s="80" t="s">
        <v>128</v>
      </c>
      <c r="B14" s="9" t="s">
        <v>129</v>
      </c>
      <c r="C14" s="169"/>
      <c r="D14" s="170"/>
      <c r="E14" s="170"/>
      <c r="F14" s="170"/>
      <c r="G14" s="171"/>
      <c r="H14" s="172"/>
      <c r="I14" s="172"/>
      <c r="J14" s="172"/>
      <c r="K14" s="178"/>
      <c r="L14" s="196">
        <v>67</v>
      </c>
      <c r="M14" s="235">
        <v>67</v>
      </c>
      <c r="N14" s="236">
        <v>67.2</v>
      </c>
      <c r="O14" s="236">
        <v>67.2</v>
      </c>
      <c r="P14" s="236">
        <v>67.2</v>
      </c>
      <c r="Q14" s="236">
        <v>67.6</v>
      </c>
      <c r="R14" s="236">
        <v>67.6</v>
      </c>
      <c r="S14" s="236">
        <v>67.7</v>
      </c>
      <c r="T14" s="236">
        <v>67.7</v>
      </c>
      <c r="U14" s="70"/>
    </row>
    <row r="15" spans="1:20" ht="25.5">
      <c r="A15" s="98" t="s">
        <v>19</v>
      </c>
      <c r="B15" s="73" t="s">
        <v>20</v>
      </c>
      <c r="C15" s="47">
        <v>1</v>
      </c>
      <c r="D15" s="99"/>
      <c r="E15" s="99"/>
      <c r="F15" s="99"/>
      <c r="G15" s="100" t="s">
        <v>16</v>
      </c>
      <c r="H15" s="48"/>
      <c r="I15" s="48"/>
      <c r="J15" s="48"/>
      <c r="K15" s="138"/>
      <c r="L15" s="195">
        <v>17.2</v>
      </c>
      <c r="M15" s="192">
        <v>12.6</v>
      </c>
      <c r="N15" s="136">
        <v>13.08</v>
      </c>
      <c r="O15" s="136">
        <v>13.08</v>
      </c>
      <c r="P15" s="135">
        <v>13.1</v>
      </c>
      <c r="Q15" s="136">
        <v>13.1</v>
      </c>
      <c r="R15" s="136">
        <v>13.2</v>
      </c>
      <c r="S15" s="107">
        <v>13.2</v>
      </c>
      <c r="T15" s="107">
        <v>13.3</v>
      </c>
    </row>
    <row r="16" spans="1:21" ht="25.5">
      <c r="A16" s="83" t="s">
        <v>21</v>
      </c>
      <c r="B16" s="9" t="s">
        <v>22</v>
      </c>
      <c r="C16" s="37">
        <v>1</v>
      </c>
      <c r="D16" s="32"/>
      <c r="E16" s="32"/>
      <c r="F16" s="32"/>
      <c r="G16" s="33" t="s">
        <v>16</v>
      </c>
      <c r="H16" s="34"/>
      <c r="I16" s="34"/>
      <c r="J16" s="34"/>
      <c r="K16" s="176"/>
      <c r="L16" s="196">
        <v>15.9</v>
      </c>
      <c r="M16" s="192">
        <v>10.3</v>
      </c>
      <c r="N16" s="136">
        <v>10.47</v>
      </c>
      <c r="O16" s="229">
        <v>10.47</v>
      </c>
      <c r="P16" s="230">
        <v>10.4</v>
      </c>
      <c r="Q16" s="229">
        <v>10.4</v>
      </c>
      <c r="R16" s="229">
        <v>10.38</v>
      </c>
      <c r="S16" s="234">
        <v>10.38</v>
      </c>
      <c r="T16" s="234">
        <v>10.3</v>
      </c>
      <c r="U16" s="36"/>
    </row>
    <row r="17" spans="1:24" ht="31.5">
      <c r="A17" s="83" t="s">
        <v>23</v>
      </c>
      <c r="B17" s="9" t="s">
        <v>24</v>
      </c>
      <c r="C17" s="37">
        <v>1</v>
      </c>
      <c r="D17" s="32"/>
      <c r="E17" s="32"/>
      <c r="F17" s="32"/>
      <c r="G17" s="33" t="s">
        <v>16</v>
      </c>
      <c r="H17" s="34"/>
      <c r="I17" s="34"/>
      <c r="J17" s="34"/>
      <c r="K17" s="176"/>
      <c r="L17" s="196">
        <v>1.3</v>
      </c>
      <c r="M17" s="192">
        <f>M15-M16</f>
        <v>2.299999999999999</v>
      </c>
      <c r="N17" s="136">
        <f>N15-N16</f>
        <v>2.6099999999999994</v>
      </c>
      <c r="O17" s="229">
        <f aca="true" t="shared" si="0" ref="O17:T17">O15-O16</f>
        <v>2.6099999999999994</v>
      </c>
      <c r="P17" s="229">
        <f t="shared" si="0"/>
        <v>2.6999999999999993</v>
      </c>
      <c r="Q17" s="229">
        <f t="shared" si="0"/>
        <v>2.6999999999999993</v>
      </c>
      <c r="R17" s="229">
        <f t="shared" si="0"/>
        <v>2.8199999999999985</v>
      </c>
      <c r="S17" s="229">
        <f t="shared" si="0"/>
        <v>2.8199999999999985</v>
      </c>
      <c r="T17" s="301">
        <f t="shared" si="0"/>
        <v>3</v>
      </c>
      <c r="U17" s="36"/>
      <c r="X17" s="173"/>
    </row>
    <row r="18" spans="1:24" ht="31.5">
      <c r="A18" s="80" t="s">
        <v>215</v>
      </c>
      <c r="B18" s="106" t="s">
        <v>217</v>
      </c>
      <c r="C18" s="37"/>
      <c r="D18" s="32"/>
      <c r="E18" s="32"/>
      <c r="F18" s="32"/>
      <c r="G18" s="33"/>
      <c r="H18" s="34"/>
      <c r="I18" s="34"/>
      <c r="J18" s="34"/>
      <c r="K18" s="176"/>
      <c r="L18" s="196">
        <v>138</v>
      </c>
      <c r="M18" s="192">
        <v>107</v>
      </c>
      <c r="N18" s="136">
        <v>112</v>
      </c>
      <c r="O18" s="229">
        <v>102</v>
      </c>
      <c r="P18" s="229">
        <v>111</v>
      </c>
      <c r="Q18" s="229">
        <v>115</v>
      </c>
      <c r="R18" s="229">
        <v>112</v>
      </c>
      <c r="S18" s="229">
        <v>121</v>
      </c>
      <c r="T18" s="295">
        <v>126</v>
      </c>
      <c r="U18" s="36"/>
      <c r="X18" s="173"/>
    </row>
    <row r="19" spans="1:24" ht="31.5">
      <c r="A19" s="80" t="s">
        <v>216</v>
      </c>
      <c r="B19" s="106" t="s">
        <v>217</v>
      </c>
      <c r="C19" s="37"/>
      <c r="D19" s="32"/>
      <c r="E19" s="32"/>
      <c r="F19" s="32"/>
      <c r="G19" s="33"/>
      <c r="H19" s="34"/>
      <c r="I19" s="34"/>
      <c r="J19" s="34"/>
      <c r="K19" s="176"/>
      <c r="L19" s="196">
        <v>167</v>
      </c>
      <c r="M19" s="192">
        <v>191</v>
      </c>
      <c r="N19" s="136">
        <v>186</v>
      </c>
      <c r="O19" s="229">
        <v>159</v>
      </c>
      <c r="P19" s="229">
        <v>152</v>
      </c>
      <c r="Q19" s="229">
        <v>171</v>
      </c>
      <c r="R19" s="229">
        <v>160</v>
      </c>
      <c r="S19" s="229">
        <v>169</v>
      </c>
      <c r="T19" s="295">
        <v>158</v>
      </c>
      <c r="U19" s="36"/>
      <c r="X19" s="173"/>
    </row>
    <row r="20" spans="1:21" ht="31.5">
      <c r="A20" s="83" t="s">
        <v>25</v>
      </c>
      <c r="B20" s="9" t="s">
        <v>26</v>
      </c>
      <c r="C20" s="37">
        <v>1</v>
      </c>
      <c r="D20" s="32"/>
      <c r="E20" s="32"/>
      <c r="F20" s="32"/>
      <c r="G20" s="33" t="s">
        <v>16</v>
      </c>
      <c r="H20" s="34"/>
      <c r="I20" s="34"/>
      <c r="J20" s="34"/>
      <c r="K20" s="176"/>
      <c r="L20" s="196">
        <v>-91.77</v>
      </c>
      <c r="M20" s="192">
        <v>-270.97</v>
      </c>
      <c r="N20" s="136">
        <v>-241.83</v>
      </c>
      <c r="O20" s="136">
        <v>-188.12</v>
      </c>
      <c r="P20" s="135">
        <v>-134.43</v>
      </c>
      <c r="Q20" s="136">
        <v>-185.43</v>
      </c>
      <c r="R20" s="136">
        <v>-157.89</v>
      </c>
      <c r="S20" s="136">
        <v>-158.94</v>
      </c>
      <c r="T20" s="252">
        <v>-104.58</v>
      </c>
      <c r="U20" s="36"/>
    </row>
    <row r="21" spans="1:21" ht="15.75" hidden="1">
      <c r="A21" s="61"/>
      <c r="B21" s="9"/>
      <c r="C21" s="37"/>
      <c r="D21" s="32"/>
      <c r="E21" s="32"/>
      <c r="F21" s="32"/>
      <c r="G21" s="33"/>
      <c r="H21" s="34"/>
      <c r="I21" s="34"/>
      <c r="J21" s="34"/>
      <c r="K21" s="176"/>
      <c r="L21" s="196"/>
      <c r="M21" s="184"/>
      <c r="N21" s="11"/>
      <c r="O21" s="11"/>
      <c r="P21" s="10"/>
      <c r="Q21" s="11"/>
      <c r="R21" s="11"/>
      <c r="S21" s="197"/>
      <c r="T21" s="197"/>
      <c r="U21" s="36"/>
    </row>
    <row r="22" spans="1:21" ht="24" customHeight="1">
      <c r="A22" s="82" t="s">
        <v>27</v>
      </c>
      <c r="B22" s="9"/>
      <c r="C22" s="37"/>
      <c r="D22" s="32"/>
      <c r="E22" s="32"/>
      <c r="F22" s="32"/>
      <c r="G22" s="33"/>
      <c r="H22" s="34"/>
      <c r="I22" s="34"/>
      <c r="J22" s="34"/>
      <c r="K22" s="176"/>
      <c r="L22" s="196"/>
      <c r="M22" s="184"/>
      <c r="N22" s="11"/>
      <c r="O22" s="11"/>
      <c r="P22" s="10"/>
      <c r="Q22" s="11"/>
      <c r="R22" s="11"/>
      <c r="S22" s="197"/>
      <c r="T22" s="197"/>
      <c r="U22" s="36"/>
    </row>
    <row r="23" spans="1:21" ht="38.25" customHeight="1">
      <c r="A23" s="101" t="s">
        <v>123</v>
      </c>
      <c r="B23" s="9"/>
      <c r="C23" s="37"/>
      <c r="D23" s="87"/>
      <c r="E23" s="87"/>
      <c r="F23" s="87"/>
      <c r="G23" s="88"/>
      <c r="H23" s="34"/>
      <c r="I23" s="34"/>
      <c r="J23" s="34"/>
      <c r="K23" s="176"/>
      <c r="L23" s="196"/>
      <c r="M23" s="184"/>
      <c r="N23" s="11"/>
      <c r="O23" s="11"/>
      <c r="P23" s="10"/>
      <c r="Q23" s="11"/>
      <c r="R23" s="11"/>
      <c r="S23" s="197"/>
      <c r="T23" s="197"/>
      <c r="U23" s="36"/>
    </row>
    <row r="24" spans="1:21" ht="94.5">
      <c r="A24" s="83" t="s">
        <v>28</v>
      </c>
      <c r="B24" s="102" t="s">
        <v>29</v>
      </c>
      <c r="C24" s="37">
        <v>1</v>
      </c>
      <c r="D24" s="87"/>
      <c r="E24" s="87"/>
      <c r="F24" s="87"/>
      <c r="G24" s="88" t="s">
        <v>16</v>
      </c>
      <c r="H24" s="34"/>
      <c r="I24" s="34"/>
      <c r="J24" s="34"/>
      <c r="K24" s="176"/>
      <c r="L24" s="196">
        <v>249.85</v>
      </c>
      <c r="M24" s="192">
        <v>284.39</v>
      </c>
      <c r="N24" s="136">
        <v>291.83</v>
      </c>
      <c r="O24" s="136">
        <v>292.76</v>
      </c>
      <c r="P24" s="135">
        <v>295.04</v>
      </c>
      <c r="Q24" s="136">
        <v>293.85</v>
      </c>
      <c r="R24" s="136">
        <v>299.18</v>
      </c>
      <c r="S24" s="234">
        <v>298.3</v>
      </c>
      <c r="T24" s="234">
        <v>303.94</v>
      </c>
      <c r="U24" s="36"/>
    </row>
    <row r="25" spans="1:21" ht="47.25">
      <c r="A25" s="83" t="s">
        <v>30</v>
      </c>
      <c r="B25" s="9" t="s">
        <v>17</v>
      </c>
      <c r="C25" s="37">
        <v>1</v>
      </c>
      <c r="D25" s="87"/>
      <c r="E25" s="87"/>
      <c r="F25" s="87"/>
      <c r="G25" s="88" t="s">
        <v>18</v>
      </c>
      <c r="H25" s="34"/>
      <c r="I25" s="34"/>
      <c r="J25" s="34"/>
      <c r="K25" s="176"/>
      <c r="L25" s="196">
        <v>119.31</v>
      </c>
      <c r="M25" s="231">
        <v>113.83</v>
      </c>
      <c r="N25" s="232">
        <v>102.62</v>
      </c>
      <c r="O25" s="232">
        <v>100.32</v>
      </c>
      <c r="P25" s="233">
        <v>101.1</v>
      </c>
      <c r="Q25" s="232">
        <v>100.37</v>
      </c>
      <c r="R25" s="232">
        <v>101.4</v>
      </c>
      <c r="S25" s="232">
        <v>101.51</v>
      </c>
      <c r="T25" s="198">
        <v>101.59</v>
      </c>
      <c r="U25" s="36"/>
    </row>
    <row r="26" spans="1:21" ht="15.75">
      <c r="A26" s="82" t="s">
        <v>124</v>
      </c>
      <c r="B26" s="9" t="s">
        <v>31</v>
      </c>
      <c r="C26" s="37">
        <v>1</v>
      </c>
      <c r="D26" s="87"/>
      <c r="E26" s="87"/>
      <c r="F26" s="87"/>
      <c r="G26" s="88" t="s">
        <v>16</v>
      </c>
      <c r="H26" s="34"/>
      <c r="I26" s="34"/>
      <c r="J26" s="34"/>
      <c r="K26" s="176"/>
      <c r="L26" s="196">
        <v>11.246</v>
      </c>
      <c r="M26" s="228">
        <f>M28+M29</f>
        <v>10.219999999999999</v>
      </c>
      <c r="N26" s="230">
        <f aca="true" t="shared" si="1" ref="N26:T26">N28+N29</f>
        <v>11.195</v>
      </c>
      <c r="O26" s="230">
        <f t="shared" si="1"/>
        <v>11.41</v>
      </c>
      <c r="P26" s="230">
        <f>P28+P29</f>
        <v>11.439</v>
      </c>
      <c r="Q26" s="230">
        <f t="shared" si="1"/>
        <v>11.452</v>
      </c>
      <c r="R26" s="230">
        <f t="shared" si="1"/>
        <v>11.628</v>
      </c>
      <c r="S26" s="230">
        <f t="shared" si="1"/>
        <v>11.487</v>
      </c>
      <c r="T26" s="230">
        <f t="shared" si="1"/>
        <v>11.879999999999999</v>
      </c>
      <c r="U26" s="36"/>
    </row>
    <row r="27" spans="1:21" ht="15.75">
      <c r="A27" s="83" t="s">
        <v>32</v>
      </c>
      <c r="B27" s="9"/>
      <c r="C27" s="37"/>
      <c r="D27" s="87"/>
      <c r="E27" s="87"/>
      <c r="F27" s="87"/>
      <c r="G27" s="88"/>
      <c r="H27" s="34"/>
      <c r="I27" s="34"/>
      <c r="J27" s="34"/>
      <c r="K27" s="176"/>
      <c r="L27" s="196"/>
      <c r="M27" s="296"/>
      <c r="N27" s="297"/>
      <c r="O27" s="297"/>
      <c r="P27" s="298"/>
      <c r="Q27" s="297"/>
      <c r="R27" s="297"/>
      <c r="S27" s="97"/>
      <c r="T27" s="97"/>
      <c r="U27" s="36"/>
    </row>
    <row r="28" spans="1:21" ht="15.75">
      <c r="A28" s="83" t="s">
        <v>33</v>
      </c>
      <c r="B28" s="9" t="s">
        <v>34</v>
      </c>
      <c r="C28" s="37">
        <v>1</v>
      </c>
      <c r="D28" s="87"/>
      <c r="E28" s="87"/>
      <c r="F28" s="87"/>
      <c r="G28" s="88" t="s">
        <v>16</v>
      </c>
      <c r="H28" s="34"/>
      <c r="I28" s="34"/>
      <c r="J28" s="34"/>
      <c r="K28" s="176"/>
      <c r="L28" s="196">
        <v>3.763</v>
      </c>
      <c r="M28" s="228">
        <v>3.356</v>
      </c>
      <c r="N28" s="229">
        <v>3.802</v>
      </c>
      <c r="O28" s="229">
        <v>3.915</v>
      </c>
      <c r="P28" s="230">
        <v>3.929</v>
      </c>
      <c r="Q28" s="229">
        <v>3.923</v>
      </c>
      <c r="R28" s="230">
        <v>3.948</v>
      </c>
      <c r="S28" s="229">
        <v>3.958</v>
      </c>
      <c r="T28" s="230">
        <v>3.987</v>
      </c>
      <c r="U28" s="36"/>
    </row>
    <row r="29" spans="1:21" ht="15.75">
      <c r="A29" s="83" t="s">
        <v>35</v>
      </c>
      <c r="B29" s="9" t="s">
        <v>34</v>
      </c>
      <c r="C29" s="37">
        <v>1</v>
      </c>
      <c r="D29" s="87"/>
      <c r="E29" s="87"/>
      <c r="F29" s="87"/>
      <c r="G29" s="88" t="s">
        <v>16</v>
      </c>
      <c r="H29" s="34"/>
      <c r="I29" s="34"/>
      <c r="J29" s="34"/>
      <c r="K29" s="176"/>
      <c r="L29" s="196">
        <v>7.483</v>
      </c>
      <c r="M29" s="228">
        <v>6.864</v>
      </c>
      <c r="N29" s="229">
        <v>7.393</v>
      </c>
      <c r="O29" s="229">
        <v>7.495</v>
      </c>
      <c r="P29" s="230">
        <v>7.51</v>
      </c>
      <c r="Q29" s="229">
        <v>7.529</v>
      </c>
      <c r="R29" s="230">
        <v>7.68</v>
      </c>
      <c r="S29" s="229">
        <v>7.529</v>
      </c>
      <c r="T29" s="230">
        <v>7.893</v>
      </c>
      <c r="U29" s="36"/>
    </row>
    <row r="30" spans="1:21" ht="47.25">
      <c r="A30" s="83" t="s">
        <v>36</v>
      </c>
      <c r="B30" s="9" t="s">
        <v>37</v>
      </c>
      <c r="C30" s="37">
        <v>1</v>
      </c>
      <c r="D30" s="87"/>
      <c r="E30" s="87"/>
      <c r="F30" s="87"/>
      <c r="G30" s="88" t="s">
        <v>16</v>
      </c>
      <c r="H30" s="34"/>
      <c r="I30" s="34"/>
      <c r="J30" s="34"/>
      <c r="K30" s="176"/>
      <c r="L30" s="196">
        <v>4237</v>
      </c>
      <c r="M30" s="228">
        <f>(M32+M33)/2</f>
        <v>4660</v>
      </c>
      <c r="N30" s="230">
        <f aca="true" t="shared" si="2" ref="N30:T30">(N32+N33)/2</f>
        <v>5060</v>
      </c>
      <c r="O30" s="230">
        <f t="shared" si="2"/>
        <v>5500.5</v>
      </c>
      <c r="P30" s="230">
        <f t="shared" si="2"/>
        <v>5470</v>
      </c>
      <c r="Q30" s="230">
        <f t="shared" si="2"/>
        <v>5995.5</v>
      </c>
      <c r="R30" s="230">
        <f t="shared" si="2"/>
        <v>5942</v>
      </c>
      <c r="S30" s="230">
        <f t="shared" si="2"/>
        <v>6558</v>
      </c>
      <c r="T30" s="230">
        <f t="shared" si="2"/>
        <v>6485.5</v>
      </c>
      <c r="U30" s="36"/>
    </row>
    <row r="31" spans="1:21" ht="15.75">
      <c r="A31" s="83" t="s">
        <v>39</v>
      </c>
      <c r="B31" s="9"/>
      <c r="C31" s="37"/>
      <c r="D31" s="87"/>
      <c r="E31" s="87"/>
      <c r="F31" s="87"/>
      <c r="G31" s="88"/>
      <c r="H31" s="34"/>
      <c r="I31" s="34"/>
      <c r="J31" s="34"/>
      <c r="K31" s="176"/>
      <c r="L31" s="196"/>
      <c r="M31" s="228"/>
      <c r="N31" s="229"/>
      <c r="O31" s="229"/>
      <c r="P31" s="230"/>
      <c r="Q31" s="229"/>
      <c r="R31" s="229"/>
      <c r="S31" s="201"/>
      <c r="T31" s="201"/>
      <c r="U31" s="36"/>
    </row>
    <row r="32" spans="1:21" ht="15.75">
      <c r="A32" s="83" t="s">
        <v>33</v>
      </c>
      <c r="B32" s="9" t="s">
        <v>37</v>
      </c>
      <c r="C32" s="37">
        <v>1</v>
      </c>
      <c r="D32" s="87"/>
      <c r="E32" s="87"/>
      <c r="F32" s="87"/>
      <c r="G32" s="88" t="s">
        <v>16</v>
      </c>
      <c r="H32" s="34"/>
      <c r="I32" s="34"/>
      <c r="J32" s="34"/>
      <c r="K32" s="176"/>
      <c r="L32" s="196">
        <v>3295</v>
      </c>
      <c r="M32" s="228">
        <v>3620</v>
      </c>
      <c r="N32" s="229">
        <v>3930</v>
      </c>
      <c r="O32" s="229">
        <v>4271</v>
      </c>
      <c r="P32" s="230">
        <v>4230</v>
      </c>
      <c r="Q32" s="229">
        <v>4656</v>
      </c>
      <c r="R32" s="229">
        <v>4604</v>
      </c>
      <c r="S32" s="107">
        <v>5121</v>
      </c>
      <c r="T32" s="107">
        <v>5004</v>
      </c>
      <c r="U32" s="36"/>
    </row>
    <row r="33" spans="1:21" ht="15.75">
      <c r="A33" s="83" t="s">
        <v>35</v>
      </c>
      <c r="B33" s="9" t="s">
        <v>37</v>
      </c>
      <c r="C33" s="37">
        <v>1</v>
      </c>
      <c r="D33" s="87"/>
      <c r="E33" s="87"/>
      <c r="F33" s="87"/>
      <c r="G33" s="88" t="s">
        <v>16</v>
      </c>
      <c r="H33" s="34"/>
      <c r="I33" s="34"/>
      <c r="J33" s="34"/>
      <c r="K33" s="176"/>
      <c r="L33" s="196">
        <v>5180</v>
      </c>
      <c r="M33" s="228">
        <v>5700</v>
      </c>
      <c r="N33" s="229">
        <v>6190</v>
      </c>
      <c r="O33" s="229">
        <v>6730</v>
      </c>
      <c r="P33" s="230">
        <v>6710</v>
      </c>
      <c r="Q33" s="229">
        <v>7335</v>
      </c>
      <c r="R33" s="229">
        <v>7280</v>
      </c>
      <c r="S33" s="107">
        <v>7995</v>
      </c>
      <c r="T33" s="107">
        <v>7967</v>
      </c>
      <c r="U33" s="36"/>
    </row>
    <row r="34" spans="1:21" ht="31.5">
      <c r="A34" s="105" t="s">
        <v>159</v>
      </c>
      <c r="B34" s="9"/>
      <c r="C34" s="37"/>
      <c r="D34" s="87"/>
      <c r="E34" s="87"/>
      <c r="F34" s="87"/>
      <c r="G34" s="88"/>
      <c r="H34" s="34"/>
      <c r="I34" s="34"/>
      <c r="J34" s="34"/>
      <c r="K34" s="176"/>
      <c r="L34" s="196"/>
      <c r="M34" s="185"/>
      <c r="N34" s="104"/>
      <c r="O34" s="104"/>
      <c r="P34" s="103"/>
      <c r="Q34" s="104"/>
      <c r="R34" s="104"/>
      <c r="S34" s="97"/>
      <c r="T34" s="97"/>
      <c r="U34" s="36"/>
    </row>
    <row r="35" spans="1:21" ht="47.25">
      <c r="A35" s="80" t="s">
        <v>160</v>
      </c>
      <c r="B35" s="106" t="s">
        <v>38</v>
      </c>
      <c r="C35" s="37"/>
      <c r="D35" s="87"/>
      <c r="E35" s="87"/>
      <c r="F35" s="87"/>
      <c r="G35" s="88"/>
      <c r="H35" s="34"/>
      <c r="I35" s="34"/>
      <c r="J35" s="34"/>
      <c r="K35" s="176"/>
      <c r="L35" s="196">
        <v>104.2</v>
      </c>
      <c r="M35" s="299">
        <v>109.98</v>
      </c>
      <c r="N35" s="229">
        <v>108.58</v>
      </c>
      <c r="O35" s="229">
        <f>(O36+O37)/2</f>
        <v>108.70029638216445</v>
      </c>
      <c r="P35" s="229">
        <v>108.1</v>
      </c>
      <c r="Q35" s="229">
        <f>(Q36+Q37)/2</f>
        <v>109.00194059038061</v>
      </c>
      <c r="R35" s="229">
        <v>108.63</v>
      </c>
      <c r="S35" s="229">
        <v>109.38</v>
      </c>
      <c r="T35" s="301">
        <v>109.15</v>
      </c>
      <c r="U35" s="36"/>
    </row>
    <row r="36" spans="1:21" ht="47.25">
      <c r="A36" s="80" t="s">
        <v>161</v>
      </c>
      <c r="B36" s="106" t="s">
        <v>38</v>
      </c>
      <c r="C36" s="37"/>
      <c r="D36" s="87"/>
      <c r="E36" s="87"/>
      <c r="F36" s="87"/>
      <c r="G36" s="88"/>
      <c r="H36" s="34"/>
      <c r="I36" s="34"/>
      <c r="J36" s="34"/>
      <c r="K36" s="176"/>
      <c r="L36" s="196">
        <v>103</v>
      </c>
      <c r="M36" s="228">
        <v>109.86</v>
      </c>
      <c r="N36" s="229">
        <v>108.56</v>
      </c>
      <c r="O36" s="229">
        <f>O32*100/N32</f>
        <v>108.67684478371501</v>
      </c>
      <c r="P36" s="229">
        <f aca="true" t="shared" si="3" ref="P36:T37">P32*100/N32</f>
        <v>107.63358778625954</v>
      </c>
      <c r="Q36" s="229">
        <f t="shared" si="3"/>
        <v>109.0142823694685</v>
      </c>
      <c r="R36" s="229">
        <f t="shared" si="3"/>
        <v>108.84160756501183</v>
      </c>
      <c r="S36" s="107">
        <f t="shared" si="3"/>
        <v>109.98711340206185</v>
      </c>
      <c r="T36" s="107">
        <f t="shared" si="3"/>
        <v>108.68809730668984</v>
      </c>
      <c r="U36" s="36"/>
    </row>
    <row r="37" spans="1:21" ht="47.25">
      <c r="A37" s="108" t="s">
        <v>218</v>
      </c>
      <c r="B37" s="106" t="s">
        <v>38</v>
      </c>
      <c r="C37" s="37"/>
      <c r="D37" s="87"/>
      <c r="E37" s="87"/>
      <c r="F37" s="87"/>
      <c r="G37" s="88"/>
      <c r="H37" s="34"/>
      <c r="I37" s="34"/>
      <c r="J37" s="34"/>
      <c r="K37" s="176"/>
      <c r="L37" s="196">
        <v>105</v>
      </c>
      <c r="M37" s="228">
        <v>110.04</v>
      </c>
      <c r="N37" s="229">
        <v>108.6</v>
      </c>
      <c r="O37" s="229">
        <f>O33*100/N33</f>
        <v>108.7237479806139</v>
      </c>
      <c r="P37" s="230">
        <f t="shared" si="3"/>
        <v>108.40064620355412</v>
      </c>
      <c r="Q37" s="229">
        <f t="shared" si="3"/>
        <v>108.98959881129272</v>
      </c>
      <c r="R37" s="229">
        <f t="shared" si="3"/>
        <v>108.49478390461996</v>
      </c>
      <c r="S37" s="107">
        <f t="shared" si="3"/>
        <v>108.99795501022494</v>
      </c>
      <c r="T37" s="107">
        <f t="shared" si="3"/>
        <v>109.43681318681318</v>
      </c>
      <c r="U37" s="36"/>
    </row>
    <row r="38" spans="1:21" ht="15.75">
      <c r="A38" s="6" t="s">
        <v>162</v>
      </c>
      <c r="B38" s="73"/>
      <c r="C38" s="47"/>
      <c r="D38" s="51"/>
      <c r="E38" s="51"/>
      <c r="F38" s="51"/>
      <c r="G38" s="52"/>
      <c r="H38" s="48"/>
      <c r="I38" s="48"/>
      <c r="J38" s="48"/>
      <c r="K38" s="138"/>
      <c r="L38" s="195"/>
      <c r="M38" s="186"/>
      <c r="N38" s="49"/>
      <c r="O38" s="49"/>
      <c r="P38" s="50"/>
      <c r="Q38" s="49"/>
      <c r="R38" s="49"/>
      <c r="S38" s="97"/>
      <c r="T38" s="97"/>
      <c r="U38" s="36"/>
    </row>
    <row r="39" spans="1:21" ht="15.75">
      <c r="A39" s="6" t="s">
        <v>163</v>
      </c>
      <c r="B39" s="73"/>
      <c r="C39" s="47"/>
      <c r="D39" s="51"/>
      <c r="E39" s="51"/>
      <c r="F39" s="51"/>
      <c r="G39" s="52"/>
      <c r="H39" s="48"/>
      <c r="I39" s="48"/>
      <c r="J39" s="48"/>
      <c r="K39" s="138"/>
      <c r="L39" s="195"/>
      <c r="M39" s="186"/>
      <c r="N39" s="49"/>
      <c r="O39" s="49"/>
      <c r="P39" s="50"/>
      <c r="Q39" s="49"/>
      <c r="R39" s="49"/>
      <c r="S39" s="97"/>
      <c r="T39" s="97"/>
      <c r="U39" s="36"/>
    </row>
    <row r="40" spans="1:21" ht="47.25">
      <c r="A40" s="98" t="s">
        <v>41</v>
      </c>
      <c r="B40" s="73" t="s">
        <v>42</v>
      </c>
      <c r="C40" s="47">
        <v>1</v>
      </c>
      <c r="D40" s="51"/>
      <c r="E40" s="51"/>
      <c r="F40" s="51"/>
      <c r="G40" s="52" t="s">
        <v>16</v>
      </c>
      <c r="H40" s="48"/>
      <c r="I40" s="48"/>
      <c r="J40" s="48"/>
      <c r="K40" s="138"/>
      <c r="L40" s="195">
        <v>21</v>
      </c>
      <c r="M40" s="192">
        <v>21</v>
      </c>
      <c r="N40" s="136">
        <v>21</v>
      </c>
      <c r="O40" s="136">
        <v>21</v>
      </c>
      <c r="P40" s="135">
        <v>21</v>
      </c>
      <c r="Q40" s="136">
        <v>21</v>
      </c>
      <c r="R40" s="136">
        <v>21</v>
      </c>
      <c r="S40" s="107">
        <v>21</v>
      </c>
      <c r="T40" s="107">
        <v>21</v>
      </c>
      <c r="U40" s="36"/>
    </row>
    <row r="41" spans="1:21" ht="38.25">
      <c r="A41" s="98" t="s">
        <v>43</v>
      </c>
      <c r="B41" s="73" t="s">
        <v>44</v>
      </c>
      <c r="C41" s="47">
        <v>1</v>
      </c>
      <c r="D41" s="51"/>
      <c r="E41" s="51"/>
      <c r="F41" s="51"/>
      <c r="G41" s="52" t="s">
        <v>16</v>
      </c>
      <c r="H41" s="48"/>
      <c r="I41" s="48"/>
      <c r="J41" s="48"/>
      <c r="K41" s="138"/>
      <c r="L41" s="195">
        <v>1.61</v>
      </c>
      <c r="M41" s="192">
        <v>1.613</v>
      </c>
      <c r="N41" s="136">
        <v>1.6</v>
      </c>
      <c r="O41" s="136">
        <v>1.613</v>
      </c>
      <c r="P41" s="135">
        <v>1.613</v>
      </c>
      <c r="Q41" s="136">
        <v>1.6</v>
      </c>
      <c r="R41" s="136">
        <v>1.6</v>
      </c>
      <c r="S41" s="107">
        <v>1.6</v>
      </c>
      <c r="T41" s="107">
        <v>1.6</v>
      </c>
      <c r="U41" s="36"/>
    </row>
    <row r="42" spans="1:21" ht="63">
      <c r="A42" s="98" t="s">
        <v>45</v>
      </c>
      <c r="B42" s="73" t="s">
        <v>46</v>
      </c>
      <c r="C42" s="47">
        <v>1</v>
      </c>
      <c r="D42" s="51"/>
      <c r="E42" s="51"/>
      <c r="F42" s="51"/>
      <c r="G42" s="52" t="s">
        <v>16</v>
      </c>
      <c r="H42" s="48"/>
      <c r="I42" s="48"/>
      <c r="J42" s="48"/>
      <c r="K42" s="138"/>
      <c r="L42" s="195">
        <v>35.7</v>
      </c>
      <c r="M42" s="192">
        <v>35.7</v>
      </c>
      <c r="N42" s="136">
        <v>35.7</v>
      </c>
      <c r="O42" s="136">
        <v>35.7</v>
      </c>
      <c r="P42" s="135">
        <v>35.7</v>
      </c>
      <c r="Q42" s="136">
        <v>35.7</v>
      </c>
      <c r="R42" s="136">
        <v>35.7</v>
      </c>
      <c r="S42" s="107">
        <v>35.7</v>
      </c>
      <c r="T42" s="107">
        <v>35.7</v>
      </c>
      <c r="U42" s="36"/>
    </row>
    <row r="43" spans="1:21" ht="15.75">
      <c r="A43" s="6" t="s">
        <v>164</v>
      </c>
      <c r="B43" s="73"/>
      <c r="C43" s="47"/>
      <c r="D43" s="51"/>
      <c r="E43" s="51"/>
      <c r="F43" s="51"/>
      <c r="G43" s="52"/>
      <c r="H43" s="48"/>
      <c r="I43" s="48"/>
      <c r="J43" s="48"/>
      <c r="K43" s="138"/>
      <c r="L43" s="195"/>
      <c r="M43" s="192"/>
      <c r="N43" s="136"/>
      <c r="O43" s="136"/>
      <c r="P43" s="135"/>
      <c r="Q43" s="136"/>
      <c r="R43" s="136"/>
      <c r="S43" s="107"/>
      <c r="T43" s="107"/>
      <c r="U43" s="36"/>
    </row>
    <row r="44" spans="1:21" ht="15.75" hidden="1">
      <c r="A44" s="68"/>
      <c r="B44" s="55"/>
      <c r="C44" s="47"/>
      <c r="D44" s="51"/>
      <c r="E44" s="51"/>
      <c r="F44" s="51"/>
      <c r="G44" s="52"/>
      <c r="H44" s="48"/>
      <c r="I44" s="48"/>
      <c r="J44" s="48"/>
      <c r="K44" s="138"/>
      <c r="L44" s="195"/>
      <c r="M44" s="192"/>
      <c r="N44" s="136"/>
      <c r="O44" s="136"/>
      <c r="P44" s="135"/>
      <c r="Q44" s="136"/>
      <c r="R44" s="136"/>
      <c r="S44" s="107"/>
      <c r="T44" s="107"/>
      <c r="U44" s="36"/>
    </row>
    <row r="45" spans="1:21" ht="15.75" hidden="1">
      <c r="A45" s="62"/>
      <c r="B45" s="55"/>
      <c r="C45" s="47"/>
      <c r="D45" s="51"/>
      <c r="E45" s="51"/>
      <c r="F45" s="51"/>
      <c r="G45" s="52"/>
      <c r="H45" s="48"/>
      <c r="I45" s="48"/>
      <c r="J45" s="48"/>
      <c r="K45" s="138"/>
      <c r="L45" s="195"/>
      <c r="M45" s="192"/>
      <c r="N45" s="136"/>
      <c r="O45" s="136"/>
      <c r="P45" s="135"/>
      <c r="Q45" s="136"/>
      <c r="R45" s="136"/>
      <c r="S45" s="107"/>
      <c r="T45" s="107"/>
      <c r="U45" s="36"/>
    </row>
    <row r="46" spans="1:21" ht="15.75">
      <c r="A46" s="62" t="s">
        <v>167</v>
      </c>
      <c r="B46" s="55" t="s">
        <v>48</v>
      </c>
      <c r="C46" s="47">
        <v>1</v>
      </c>
      <c r="D46" s="51"/>
      <c r="E46" s="51"/>
      <c r="F46" s="51"/>
      <c r="G46" s="52" t="s">
        <v>16</v>
      </c>
      <c r="H46" s="48"/>
      <c r="I46" s="48"/>
      <c r="J46" s="48"/>
      <c r="K46" s="138"/>
      <c r="L46" s="192">
        <v>1340</v>
      </c>
      <c r="M46" s="192">
        <v>1340</v>
      </c>
      <c r="N46" s="136">
        <v>1348</v>
      </c>
      <c r="O46" s="136">
        <v>1334</v>
      </c>
      <c r="P46" s="135">
        <v>1420</v>
      </c>
      <c r="Q46" s="136">
        <v>1334</v>
      </c>
      <c r="R46" s="136">
        <v>1425</v>
      </c>
      <c r="S46" s="107">
        <v>1425</v>
      </c>
      <c r="T46" s="107">
        <v>1430</v>
      </c>
      <c r="U46" s="36"/>
    </row>
    <row r="47" spans="1:21" ht="32.25" customHeight="1">
      <c r="A47" s="62" t="s">
        <v>168</v>
      </c>
      <c r="B47" s="55" t="s">
        <v>48</v>
      </c>
      <c r="C47" s="47">
        <v>1</v>
      </c>
      <c r="D47" s="51"/>
      <c r="E47" s="51"/>
      <c r="F47" s="51"/>
      <c r="G47" s="52" t="s">
        <v>16</v>
      </c>
      <c r="H47" s="48"/>
      <c r="I47" s="48"/>
      <c r="J47" s="48"/>
      <c r="K47" s="138"/>
      <c r="L47" s="192">
        <v>1340</v>
      </c>
      <c r="M47" s="192">
        <v>1340</v>
      </c>
      <c r="N47" s="136">
        <v>1348</v>
      </c>
      <c r="O47" s="136">
        <v>1334</v>
      </c>
      <c r="P47" s="135">
        <v>1420</v>
      </c>
      <c r="Q47" s="136">
        <v>1334</v>
      </c>
      <c r="R47" s="136">
        <v>1425</v>
      </c>
      <c r="S47" s="107">
        <v>1425</v>
      </c>
      <c r="T47" s="107">
        <v>1430</v>
      </c>
      <c r="U47" s="36"/>
    </row>
    <row r="48" spans="1:21" ht="50.25" customHeight="1">
      <c r="A48" s="80" t="s">
        <v>189</v>
      </c>
      <c r="B48" s="106" t="s">
        <v>169</v>
      </c>
      <c r="C48" s="47"/>
      <c r="D48" s="51"/>
      <c r="E48" s="51"/>
      <c r="F48" s="51"/>
      <c r="G48" s="52"/>
      <c r="H48" s="48"/>
      <c r="I48" s="48"/>
      <c r="J48" s="48"/>
      <c r="K48" s="138"/>
      <c r="L48" s="192">
        <v>798</v>
      </c>
      <c r="M48" s="192">
        <v>758</v>
      </c>
      <c r="N48" s="136">
        <v>723</v>
      </c>
      <c r="O48" s="136">
        <v>701</v>
      </c>
      <c r="P48" s="135">
        <v>709</v>
      </c>
      <c r="Q48" s="136">
        <v>694</v>
      </c>
      <c r="R48" s="136">
        <v>702</v>
      </c>
      <c r="S48" s="107">
        <v>687</v>
      </c>
      <c r="T48" s="107">
        <v>695</v>
      </c>
      <c r="U48" s="36"/>
    </row>
    <row r="49" spans="1:21" ht="32.25" customHeight="1">
      <c r="A49" s="109" t="s">
        <v>170</v>
      </c>
      <c r="B49" s="110"/>
      <c r="C49" s="47"/>
      <c r="D49" s="51"/>
      <c r="E49" s="51"/>
      <c r="F49" s="51"/>
      <c r="G49" s="52"/>
      <c r="H49" s="48"/>
      <c r="I49" s="48"/>
      <c r="J49" s="48"/>
      <c r="K49" s="138"/>
      <c r="L49" s="186"/>
      <c r="M49" s="186"/>
      <c r="N49" s="49"/>
      <c r="O49" s="49"/>
      <c r="P49" s="50"/>
      <c r="Q49" s="49"/>
      <c r="R49" s="49"/>
      <c r="S49" s="79"/>
      <c r="T49" s="79"/>
      <c r="U49" s="36"/>
    </row>
    <row r="50" spans="1:21" ht="32.25" customHeight="1">
      <c r="A50" s="109" t="s">
        <v>171</v>
      </c>
      <c r="B50" s="110" t="s">
        <v>172</v>
      </c>
      <c r="C50" s="47"/>
      <c r="D50" s="51"/>
      <c r="E50" s="51"/>
      <c r="F50" s="51"/>
      <c r="G50" s="52"/>
      <c r="H50" s="48"/>
      <c r="I50" s="48"/>
      <c r="J50" s="48"/>
      <c r="K50" s="138"/>
      <c r="L50" s="192">
        <v>99.9</v>
      </c>
      <c r="M50" s="192">
        <v>99.9</v>
      </c>
      <c r="N50" s="136">
        <v>99.9</v>
      </c>
      <c r="O50" s="136">
        <v>99.9</v>
      </c>
      <c r="P50" s="135">
        <v>100</v>
      </c>
      <c r="Q50" s="136">
        <v>99.9</v>
      </c>
      <c r="R50" s="136">
        <v>100</v>
      </c>
      <c r="S50" s="107">
        <v>99</v>
      </c>
      <c r="T50" s="107">
        <v>100</v>
      </c>
      <c r="U50" s="36"/>
    </row>
    <row r="51" spans="1:21" ht="32.25" customHeight="1">
      <c r="A51" s="109" t="s">
        <v>173</v>
      </c>
      <c r="B51" s="110" t="s">
        <v>172</v>
      </c>
      <c r="C51" s="47"/>
      <c r="D51" s="51"/>
      <c r="E51" s="51"/>
      <c r="F51" s="51"/>
      <c r="G51" s="52"/>
      <c r="H51" s="48"/>
      <c r="I51" s="48"/>
      <c r="J51" s="48"/>
      <c r="K51" s="138"/>
      <c r="L51" s="192">
        <v>99.5</v>
      </c>
      <c r="M51" s="192">
        <v>87.3</v>
      </c>
      <c r="N51" s="136">
        <v>78</v>
      </c>
      <c r="O51" s="136">
        <v>78</v>
      </c>
      <c r="P51" s="135">
        <v>79</v>
      </c>
      <c r="Q51" s="136">
        <v>78</v>
      </c>
      <c r="R51" s="135">
        <v>79</v>
      </c>
      <c r="S51" s="136">
        <v>78</v>
      </c>
      <c r="T51" s="135">
        <v>79</v>
      </c>
      <c r="U51" s="36"/>
    </row>
    <row r="52" spans="1:21" ht="37.5" customHeight="1">
      <c r="A52" s="6" t="s">
        <v>165</v>
      </c>
      <c r="B52" s="73"/>
      <c r="C52" s="47"/>
      <c r="D52" s="51"/>
      <c r="E52" s="51"/>
      <c r="F52" s="51"/>
      <c r="G52" s="52"/>
      <c r="H52" s="48"/>
      <c r="I52" s="48"/>
      <c r="J52" s="48"/>
      <c r="K52" s="138"/>
      <c r="L52" s="195"/>
      <c r="M52" s="186"/>
      <c r="N52" s="49"/>
      <c r="O52" s="49"/>
      <c r="P52" s="50"/>
      <c r="Q52" s="49"/>
      <c r="R52" s="49"/>
      <c r="S52" s="97"/>
      <c r="T52" s="97"/>
      <c r="U52" s="36"/>
    </row>
    <row r="53" spans="1:21" s="40" customFormat="1" ht="15.75">
      <c r="A53" s="98" t="s">
        <v>49</v>
      </c>
      <c r="B53" s="73" t="s">
        <v>50</v>
      </c>
      <c r="C53" s="74">
        <v>1</v>
      </c>
      <c r="D53" s="111"/>
      <c r="E53" s="111"/>
      <c r="F53" s="111"/>
      <c r="G53" s="76" t="s">
        <v>16</v>
      </c>
      <c r="H53" s="77"/>
      <c r="I53" s="77"/>
      <c r="J53" s="77"/>
      <c r="K53" s="77"/>
      <c r="L53" s="231">
        <v>0.03</v>
      </c>
      <c r="M53" s="231">
        <v>0.05</v>
      </c>
      <c r="N53" s="232">
        <v>0.06</v>
      </c>
      <c r="O53" s="232">
        <v>0.05</v>
      </c>
      <c r="P53" s="233">
        <v>0.06</v>
      </c>
      <c r="Q53" s="232">
        <v>0.04</v>
      </c>
      <c r="R53" s="232">
        <v>0.05</v>
      </c>
      <c r="S53" s="97">
        <v>0.05</v>
      </c>
      <c r="T53" s="97">
        <v>0.06</v>
      </c>
      <c r="U53" s="36"/>
    </row>
    <row r="54" spans="1:21" s="40" customFormat="1" ht="15.75">
      <c r="A54" s="98" t="s">
        <v>51</v>
      </c>
      <c r="B54" s="73" t="s">
        <v>50</v>
      </c>
      <c r="C54" s="74">
        <v>1</v>
      </c>
      <c r="D54" s="112"/>
      <c r="E54" s="112"/>
      <c r="F54" s="111"/>
      <c r="G54" s="76" t="s">
        <v>16</v>
      </c>
      <c r="H54" s="77"/>
      <c r="I54" s="77"/>
      <c r="J54" s="77"/>
      <c r="K54" s="77"/>
      <c r="L54" s="231">
        <v>0.05</v>
      </c>
      <c r="M54" s="231">
        <v>0.05</v>
      </c>
      <c r="N54" s="232">
        <v>0.05</v>
      </c>
      <c r="O54" s="232">
        <v>0.05</v>
      </c>
      <c r="P54" s="233">
        <v>0.05</v>
      </c>
      <c r="Q54" s="232">
        <v>0.05</v>
      </c>
      <c r="R54" s="232">
        <v>0.05</v>
      </c>
      <c r="S54" s="97">
        <v>0.05</v>
      </c>
      <c r="T54" s="97">
        <v>0.05</v>
      </c>
      <c r="U54" s="36"/>
    </row>
    <row r="55" spans="1:21" s="40" customFormat="1" ht="31.5">
      <c r="A55" s="98" t="s">
        <v>52</v>
      </c>
      <c r="B55" s="73" t="s">
        <v>50</v>
      </c>
      <c r="C55" s="74">
        <v>1</v>
      </c>
      <c r="D55" s="113"/>
      <c r="E55" s="113"/>
      <c r="F55" s="111"/>
      <c r="G55" s="76" t="s">
        <v>16</v>
      </c>
      <c r="H55" s="77"/>
      <c r="I55" s="77"/>
      <c r="J55" s="77"/>
      <c r="K55" s="77"/>
      <c r="L55" s="231">
        <v>0.01</v>
      </c>
      <c r="M55" s="231">
        <v>0.02</v>
      </c>
      <c r="N55" s="232">
        <v>0.02</v>
      </c>
      <c r="O55" s="232">
        <v>0.01</v>
      </c>
      <c r="P55" s="233">
        <v>0.02</v>
      </c>
      <c r="Q55" s="232">
        <v>0.01</v>
      </c>
      <c r="R55" s="232">
        <v>0.02</v>
      </c>
      <c r="S55" s="97">
        <v>0.01</v>
      </c>
      <c r="T55" s="97">
        <v>0.01</v>
      </c>
      <c r="U55" s="36"/>
    </row>
    <row r="56" spans="1:21" s="40" customFormat="1" ht="15.75">
      <c r="A56" s="98" t="s">
        <v>53</v>
      </c>
      <c r="B56" s="73" t="s">
        <v>50</v>
      </c>
      <c r="C56" s="74">
        <v>1</v>
      </c>
      <c r="D56" s="111"/>
      <c r="E56" s="111"/>
      <c r="F56" s="111"/>
      <c r="G56" s="76" t="s">
        <v>16</v>
      </c>
      <c r="H56" s="77"/>
      <c r="I56" s="77"/>
      <c r="J56" s="77"/>
      <c r="K56" s="77"/>
      <c r="L56" s="231">
        <v>0.03</v>
      </c>
      <c r="M56" s="231">
        <v>0.04</v>
      </c>
      <c r="N56" s="232">
        <v>0.04</v>
      </c>
      <c r="O56" s="232">
        <v>0.03</v>
      </c>
      <c r="P56" s="233">
        <v>0.04</v>
      </c>
      <c r="Q56" s="232">
        <v>0.03</v>
      </c>
      <c r="R56" s="232">
        <v>0.04</v>
      </c>
      <c r="S56" s="97">
        <v>0.04</v>
      </c>
      <c r="T56" s="97">
        <v>0.05</v>
      </c>
      <c r="U56" s="36"/>
    </row>
    <row r="57" spans="1:21" s="40" customFormat="1" ht="15.75">
      <c r="A57" s="98" t="s">
        <v>54</v>
      </c>
      <c r="B57" s="73" t="s">
        <v>55</v>
      </c>
      <c r="C57" s="74">
        <v>1</v>
      </c>
      <c r="D57" s="112"/>
      <c r="E57" s="112"/>
      <c r="F57" s="112"/>
      <c r="G57" s="76" t="s">
        <v>16</v>
      </c>
      <c r="H57" s="77"/>
      <c r="I57" s="77"/>
      <c r="J57" s="77"/>
      <c r="K57" s="77"/>
      <c r="L57" s="231">
        <v>0.02</v>
      </c>
      <c r="M57" s="231">
        <v>0.02</v>
      </c>
      <c r="N57" s="232">
        <v>0.02</v>
      </c>
      <c r="O57" s="232">
        <v>0.02</v>
      </c>
      <c r="P57" s="233">
        <v>0.02</v>
      </c>
      <c r="Q57" s="232">
        <v>0.02</v>
      </c>
      <c r="R57" s="232">
        <v>0.02</v>
      </c>
      <c r="S57" s="97">
        <v>0.02</v>
      </c>
      <c r="T57" s="97">
        <v>0.02</v>
      </c>
      <c r="U57" s="36"/>
    </row>
    <row r="58" spans="1:21" s="40" customFormat="1" ht="15.75">
      <c r="A58" s="98" t="s">
        <v>56</v>
      </c>
      <c r="B58" s="73" t="s">
        <v>50</v>
      </c>
      <c r="C58" s="74">
        <v>1</v>
      </c>
      <c r="D58" s="114"/>
      <c r="E58" s="111"/>
      <c r="F58" s="75"/>
      <c r="G58" s="76" t="s">
        <v>16</v>
      </c>
      <c r="H58" s="77"/>
      <c r="I58" s="77"/>
      <c r="J58" s="77"/>
      <c r="K58" s="77"/>
      <c r="L58" s="231">
        <v>21</v>
      </c>
      <c r="M58" s="231">
        <v>21</v>
      </c>
      <c r="N58" s="232">
        <v>20</v>
      </c>
      <c r="O58" s="232">
        <v>20</v>
      </c>
      <c r="P58" s="232">
        <v>20</v>
      </c>
      <c r="Q58" s="232">
        <v>20</v>
      </c>
      <c r="R58" s="232">
        <v>20</v>
      </c>
      <c r="S58" s="232">
        <v>20</v>
      </c>
      <c r="T58" s="302">
        <v>20</v>
      </c>
      <c r="U58" s="36"/>
    </row>
    <row r="59" spans="1:21" s="40" customFormat="1" ht="15.75">
      <c r="A59" s="98" t="s">
        <v>57</v>
      </c>
      <c r="B59" s="73" t="s">
        <v>58</v>
      </c>
      <c r="C59" s="74">
        <v>1</v>
      </c>
      <c r="D59" s="114"/>
      <c r="E59" s="111"/>
      <c r="F59" s="75"/>
      <c r="G59" s="76" t="s">
        <v>16</v>
      </c>
      <c r="H59" s="77"/>
      <c r="I59" s="77"/>
      <c r="J59" s="77"/>
      <c r="K59" s="77"/>
      <c r="L59" s="231">
        <v>11.85</v>
      </c>
      <c r="M59" s="231">
        <v>11.39</v>
      </c>
      <c r="N59" s="232">
        <v>12.21</v>
      </c>
      <c r="O59" s="232">
        <v>12.44</v>
      </c>
      <c r="P59" s="233">
        <v>12.47</v>
      </c>
      <c r="Q59" s="232">
        <v>12.48</v>
      </c>
      <c r="R59" s="232">
        <v>12.67</v>
      </c>
      <c r="S59" s="97">
        <v>12.51</v>
      </c>
      <c r="T59" s="234">
        <v>12.86</v>
      </c>
      <c r="U59" s="36"/>
    </row>
    <row r="60" spans="1:21" ht="15.75">
      <c r="A60" s="6" t="s">
        <v>166</v>
      </c>
      <c r="B60" s="55"/>
      <c r="C60" s="47"/>
      <c r="D60" s="51"/>
      <c r="E60" s="51"/>
      <c r="F60" s="51"/>
      <c r="G60" s="52"/>
      <c r="H60" s="48"/>
      <c r="I60" s="48"/>
      <c r="J60" s="48"/>
      <c r="K60" s="138"/>
      <c r="L60" s="195"/>
      <c r="M60" s="186"/>
      <c r="N60" s="49"/>
      <c r="O60" s="49"/>
      <c r="P60" s="50"/>
      <c r="Q60" s="49"/>
      <c r="R60" s="49"/>
      <c r="S60" s="97"/>
      <c r="T60" s="97"/>
      <c r="U60" s="36"/>
    </row>
    <row r="61" spans="1:21" ht="47.25">
      <c r="A61" s="80" t="s">
        <v>174</v>
      </c>
      <c r="B61" s="115" t="s">
        <v>177</v>
      </c>
      <c r="C61" s="47">
        <v>1</v>
      </c>
      <c r="D61" s="51"/>
      <c r="E61" s="51"/>
      <c r="F61" s="51"/>
      <c r="G61" s="52" t="s">
        <v>16</v>
      </c>
      <c r="H61" s="48"/>
      <c r="I61" s="48"/>
      <c r="J61" s="48"/>
      <c r="K61" s="138"/>
      <c r="L61" s="192">
        <v>0</v>
      </c>
      <c r="M61" s="192">
        <v>0</v>
      </c>
      <c r="N61" s="136">
        <v>83.8</v>
      </c>
      <c r="O61" s="136">
        <v>99.3</v>
      </c>
      <c r="P61" s="135">
        <v>99.3</v>
      </c>
      <c r="Q61" s="136">
        <v>99.3</v>
      </c>
      <c r="R61" s="136">
        <v>99.3</v>
      </c>
      <c r="S61" s="107">
        <v>90.5</v>
      </c>
      <c r="T61" s="107">
        <v>90.5</v>
      </c>
      <c r="U61" s="38"/>
    </row>
    <row r="62" spans="1:21" ht="47.25">
      <c r="A62" s="80" t="s">
        <v>175</v>
      </c>
      <c r="B62" s="106" t="s">
        <v>17</v>
      </c>
      <c r="C62" s="47"/>
      <c r="D62" s="51"/>
      <c r="E62" s="51"/>
      <c r="F62" s="51"/>
      <c r="G62" s="52"/>
      <c r="H62" s="48"/>
      <c r="I62" s="48"/>
      <c r="J62" s="48"/>
      <c r="K62" s="138"/>
      <c r="L62" s="192">
        <v>0</v>
      </c>
      <c r="M62" s="192">
        <v>0</v>
      </c>
      <c r="N62" s="136">
        <v>100</v>
      </c>
      <c r="O62" s="136">
        <v>118.5</v>
      </c>
      <c r="P62" s="135">
        <v>100</v>
      </c>
      <c r="Q62" s="136">
        <v>100</v>
      </c>
      <c r="R62" s="136">
        <v>100</v>
      </c>
      <c r="S62" s="97">
        <v>91.14</v>
      </c>
      <c r="T62" s="97">
        <v>91.14</v>
      </c>
      <c r="U62" s="38"/>
    </row>
    <row r="63" spans="1:21" ht="31.5">
      <c r="A63" s="109" t="s">
        <v>176</v>
      </c>
      <c r="B63" s="115" t="s">
        <v>178</v>
      </c>
      <c r="C63" s="47"/>
      <c r="D63" s="51"/>
      <c r="E63" s="51"/>
      <c r="F63" s="51"/>
      <c r="G63" s="52"/>
      <c r="H63" s="48"/>
      <c r="I63" s="48"/>
      <c r="J63" s="48"/>
      <c r="K63" s="138"/>
      <c r="L63" s="192">
        <v>0</v>
      </c>
      <c r="M63" s="192">
        <v>0</v>
      </c>
      <c r="N63" s="136">
        <v>1.616</v>
      </c>
      <c r="O63" s="136">
        <v>1.077</v>
      </c>
      <c r="P63" s="135">
        <v>1.077</v>
      </c>
      <c r="Q63" s="136">
        <v>1.077</v>
      </c>
      <c r="R63" s="136">
        <v>1.077</v>
      </c>
      <c r="S63" s="107">
        <v>0.96</v>
      </c>
      <c r="T63" s="107">
        <v>0.96</v>
      </c>
      <c r="U63" s="38"/>
    </row>
    <row r="64" spans="1:21" ht="15.75">
      <c r="A64" s="6" t="s">
        <v>125</v>
      </c>
      <c r="B64" s="73"/>
      <c r="C64" s="47"/>
      <c r="D64" s="51"/>
      <c r="E64" s="51"/>
      <c r="F64" s="51"/>
      <c r="G64" s="52"/>
      <c r="H64" s="48"/>
      <c r="I64" s="48"/>
      <c r="J64" s="48"/>
      <c r="K64" s="138"/>
      <c r="L64" s="195"/>
      <c r="M64" s="186"/>
      <c r="N64" s="49"/>
      <c r="O64" s="49"/>
      <c r="P64" s="50"/>
      <c r="Q64" s="49"/>
      <c r="R64" s="49"/>
      <c r="S64" s="97"/>
      <c r="T64" s="97"/>
      <c r="U64" s="36"/>
    </row>
    <row r="65" spans="1:21" ht="25.5">
      <c r="A65" s="80" t="s">
        <v>130</v>
      </c>
      <c r="B65" s="73" t="s">
        <v>60</v>
      </c>
      <c r="C65" s="47">
        <v>1</v>
      </c>
      <c r="D65" s="51"/>
      <c r="E65" s="51"/>
      <c r="F65" s="51"/>
      <c r="G65" s="52" t="s">
        <v>18</v>
      </c>
      <c r="H65" s="48"/>
      <c r="I65" s="48"/>
      <c r="J65" s="48"/>
      <c r="K65" s="138"/>
      <c r="L65" s="195">
        <v>105.6</v>
      </c>
      <c r="M65" s="235">
        <v>106.27</v>
      </c>
      <c r="N65" s="236">
        <v>106.28</v>
      </c>
      <c r="O65" s="236">
        <v>106.28</v>
      </c>
      <c r="P65" s="236">
        <v>105.3</v>
      </c>
      <c r="Q65" s="236">
        <v>105.8</v>
      </c>
      <c r="R65" s="236">
        <v>105.3</v>
      </c>
      <c r="S65" s="236">
        <v>105.3</v>
      </c>
      <c r="T65" s="236">
        <v>105.1</v>
      </c>
      <c r="U65" s="36"/>
    </row>
    <row r="66" spans="1:21" ht="15.75">
      <c r="A66" s="98" t="s">
        <v>61</v>
      </c>
      <c r="B66" s="73" t="s">
        <v>29</v>
      </c>
      <c r="C66" s="47">
        <v>1</v>
      </c>
      <c r="D66" s="51"/>
      <c r="E66" s="51"/>
      <c r="F66" s="51"/>
      <c r="G66" s="52" t="s">
        <v>16</v>
      </c>
      <c r="H66" s="48"/>
      <c r="I66" s="48"/>
      <c r="J66" s="48"/>
      <c r="K66" s="138"/>
      <c r="L66" s="195">
        <v>0</v>
      </c>
      <c r="M66" s="192">
        <v>0</v>
      </c>
      <c r="N66" s="136">
        <v>0</v>
      </c>
      <c r="O66" s="136">
        <v>0</v>
      </c>
      <c r="P66" s="135">
        <v>0</v>
      </c>
      <c r="Q66" s="136">
        <v>0</v>
      </c>
      <c r="R66" s="136">
        <v>0</v>
      </c>
      <c r="S66" s="107">
        <v>0</v>
      </c>
      <c r="T66" s="107">
        <v>0</v>
      </c>
      <c r="U66" s="36"/>
    </row>
    <row r="67" spans="1:21" ht="25.5">
      <c r="A67" s="98"/>
      <c r="B67" s="118" t="s">
        <v>59</v>
      </c>
      <c r="C67" s="47">
        <v>1</v>
      </c>
      <c r="D67" s="51"/>
      <c r="E67" s="51"/>
      <c r="F67" s="51"/>
      <c r="G67" s="52" t="s">
        <v>18</v>
      </c>
      <c r="H67" s="48"/>
      <c r="I67" s="48"/>
      <c r="J67" s="48"/>
      <c r="K67" s="138"/>
      <c r="L67" s="195"/>
      <c r="M67" s="187"/>
      <c r="N67" s="78"/>
      <c r="O67" s="78"/>
      <c r="P67" s="81"/>
      <c r="Q67" s="78"/>
      <c r="R67" s="78"/>
      <c r="S67" s="97"/>
      <c r="T67" s="97"/>
      <c r="U67" s="36"/>
    </row>
    <row r="68" spans="1:21" ht="31.5">
      <c r="A68" s="98" t="s">
        <v>62</v>
      </c>
      <c r="B68" s="73" t="s">
        <v>60</v>
      </c>
      <c r="C68" s="47">
        <v>1</v>
      </c>
      <c r="D68" s="51"/>
      <c r="E68" s="51"/>
      <c r="F68" s="51"/>
      <c r="G68" s="52" t="s">
        <v>18</v>
      </c>
      <c r="H68" s="48"/>
      <c r="I68" s="48"/>
      <c r="J68" s="48"/>
      <c r="K68" s="138"/>
      <c r="L68" s="195"/>
      <c r="M68" s="187"/>
      <c r="N68" s="78"/>
      <c r="O68" s="78"/>
      <c r="P68" s="81"/>
      <c r="Q68" s="78"/>
      <c r="R68" s="78"/>
      <c r="S68" s="97"/>
      <c r="T68" s="97"/>
      <c r="U68" s="36"/>
    </row>
    <row r="69" spans="1:21" ht="15.75" hidden="1">
      <c r="A69" s="119"/>
      <c r="B69" s="73"/>
      <c r="C69" s="47"/>
      <c r="D69" s="51"/>
      <c r="E69" s="51"/>
      <c r="F69" s="51"/>
      <c r="G69" s="52"/>
      <c r="H69" s="48"/>
      <c r="I69" s="48"/>
      <c r="J69" s="48"/>
      <c r="K69" s="138"/>
      <c r="L69" s="195"/>
      <c r="M69" s="186"/>
      <c r="N69" s="49"/>
      <c r="O69" s="49"/>
      <c r="P69" s="50"/>
      <c r="Q69" s="49"/>
      <c r="R69" s="49"/>
      <c r="S69" s="97"/>
      <c r="T69" s="97"/>
      <c r="U69" s="36"/>
    </row>
    <row r="70" spans="1:21" ht="15.75" hidden="1">
      <c r="A70" s="120"/>
      <c r="B70" s="121"/>
      <c r="C70" s="122"/>
      <c r="D70" s="123"/>
      <c r="E70" s="123"/>
      <c r="F70" s="123"/>
      <c r="G70" s="100"/>
      <c r="H70" s="124"/>
      <c r="I70" s="124"/>
      <c r="J70" s="124"/>
      <c r="K70" s="179"/>
      <c r="L70" s="198"/>
      <c r="M70" s="186"/>
      <c r="N70" s="49"/>
      <c r="O70" s="49"/>
      <c r="P70" s="50"/>
      <c r="Q70" s="49"/>
      <c r="R70" s="49"/>
      <c r="S70" s="97"/>
      <c r="T70" s="97"/>
      <c r="U70" s="36"/>
    </row>
    <row r="71" spans="1:21" ht="15.75" hidden="1">
      <c r="A71" s="64"/>
      <c r="B71" s="53"/>
      <c r="C71" s="122"/>
      <c r="D71" s="123"/>
      <c r="E71" s="123"/>
      <c r="F71" s="123"/>
      <c r="G71" s="100"/>
      <c r="H71" s="124"/>
      <c r="I71" s="124"/>
      <c r="J71" s="124"/>
      <c r="K71" s="179"/>
      <c r="L71" s="198"/>
      <c r="M71" s="186"/>
      <c r="N71" s="49"/>
      <c r="O71" s="49"/>
      <c r="P71" s="50"/>
      <c r="Q71" s="49"/>
      <c r="R71" s="49"/>
      <c r="S71" s="97"/>
      <c r="T71" s="97"/>
      <c r="U71" s="36"/>
    </row>
    <row r="72" spans="1:21" ht="31.5">
      <c r="A72" s="105" t="s">
        <v>132</v>
      </c>
      <c r="B72" s="73"/>
      <c r="C72" s="122"/>
      <c r="D72" s="123"/>
      <c r="E72" s="123"/>
      <c r="F72" s="123"/>
      <c r="G72" s="100"/>
      <c r="H72" s="124"/>
      <c r="I72" s="124"/>
      <c r="J72" s="124"/>
      <c r="K72" s="179"/>
      <c r="L72" s="198"/>
      <c r="M72" s="186"/>
      <c r="N72" s="49"/>
      <c r="O72" s="49"/>
      <c r="P72" s="50"/>
      <c r="Q72" s="49"/>
      <c r="R72" s="49"/>
      <c r="S72" s="97"/>
      <c r="T72" s="97"/>
      <c r="U72" s="36"/>
    </row>
    <row r="73" spans="1:21" ht="15.75">
      <c r="A73" s="105" t="s">
        <v>133</v>
      </c>
      <c r="B73" s="73"/>
      <c r="C73" s="47">
        <v>1</v>
      </c>
      <c r="D73" s="51"/>
      <c r="E73" s="51"/>
      <c r="F73" s="51"/>
      <c r="G73" s="52" t="s">
        <v>16</v>
      </c>
      <c r="H73" s="48"/>
      <c r="I73" s="48"/>
      <c r="J73" s="48"/>
      <c r="K73" s="138"/>
      <c r="L73" s="195"/>
      <c r="M73" s="188"/>
      <c r="N73" s="116"/>
      <c r="O73" s="116"/>
      <c r="P73" s="117"/>
      <c r="Q73" s="116"/>
      <c r="R73" s="116"/>
      <c r="S73" s="97"/>
      <c r="T73" s="97"/>
      <c r="U73" s="36"/>
    </row>
    <row r="74" spans="1:21" ht="31.5">
      <c r="A74" s="80" t="s">
        <v>134</v>
      </c>
      <c r="B74" s="73" t="s">
        <v>47</v>
      </c>
      <c r="C74" s="47">
        <v>1</v>
      </c>
      <c r="D74" s="51"/>
      <c r="E74" s="51"/>
      <c r="F74" s="51"/>
      <c r="G74" s="52" t="s">
        <v>16</v>
      </c>
      <c r="H74" s="48"/>
      <c r="I74" s="48"/>
      <c r="J74" s="48"/>
      <c r="K74" s="138"/>
      <c r="L74" s="195">
        <v>0</v>
      </c>
      <c r="M74" s="186">
        <v>0</v>
      </c>
      <c r="N74" s="49">
        <v>0</v>
      </c>
      <c r="O74" s="49">
        <v>0</v>
      </c>
      <c r="P74" s="50">
        <v>0</v>
      </c>
      <c r="Q74" s="49">
        <v>0</v>
      </c>
      <c r="R74" s="49">
        <v>0</v>
      </c>
      <c r="S74" s="237">
        <v>0</v>
      </c>
      <c r="T74" s="237">
        <v>0</v>
      </c>
      <c r="U74" s="36"/>
    </row>
    <row r="75" spans="1:21" ht="31.5">
      <c r="A75" s="105" t="s">
        <v>135</v>
      </c>
      <c r="B75" s="73"/>
      <c r="C75" s="47"/>
      <c r="D75" s="51"/>
      <c r="E75" s="51"/>
      <c r="F75" s="51"/>
      <c r="G75" s="52"/>
      <c r="H75" s="48"/>
      <c r="I75" s="48"/>
      <c r="J75" s="48"/>
      <c r="K75" s="138"/>
      <c r="L75" s="195"/>
      <c r="M75" s="189"/>
      <c r="N75" s="126"/>
      <c r="O75" s="126"/>
      <c r="P75" s="125"/>
      <c r="Q75" s="126"/>
      <c r="R75" s="126"/>
      <c r="S75" s="127"/>
      <c r="T75" s="127"/>
      <c r="U75" s="36"/>
    </row>
    <row r="76" spans="1:21" ht="31.5">
      <c r="A76" s="80" t="s">
        <v>136</v>
      </c>
      <c r="B76" s="73" t="s">
        <v>47</v>
      </c>
      <c r="C76" s="47">
        <v>1</v>
      </c>
      <c r="D76" s="51"/>
      <c r="E76" s="51"/>
      <c r="F76" s="51"/>
      <c r="G76" s="52" t="s">
        <v>16</v>
      </c>
      <c r="H76" s="48"/>
      <c r="I76" s="48"/>
      <c r="J76" s="48"/>
      <c r="K76" s="138"/>
      <c r="L76" s="195">
        <v>4</v>
      </c>
      <c r="M76" s="231">
        <v>7</v>
      </c>
      <c r="N76" s="232">
        <v>7</v>
      </c>
      <c r="O76" s="232">
        <v>8</v>
      </c>
      <c r="P76" s="233">
        <v>9</v>
      </c>
      <c r="Q76" s="232">
        <v>8</v>
      </c>
      <c r="R76" s="232">
        <v>9</v>
      </c>
      <c r="S76" s="234">
        <v>9</v>
      </c>
      <c r="T76" s="234">
        <v>10</v>
      </c>
      <c r="U76" s="36"/>
    </row>
    <row r="77" spans="1:21" ht="31.5">
      <c r="A77" s="80" t="s">
        <v>137</v>
      </c>
      <c r="B77" s="73"/>
      <c r="C77" s="47"/>
      <c r="D77" s="51"/>
      <c r="E77" s="51"/>
      <c r="F77" s="51"/>
      <c r="G77" s="52"/>
      <c r="H77" s="48"/>
      <c r="I77" s="48"/>
      <c r="J77" s="48"/>
      <c r="K77" s="138"/>
      <c r="L77" s="195"/>
      <c r="M77" s="189"/>
      <c r="N77" s="126"/>
      <c r="O77" s="126"/>
      <c r="P77" s="125"/>
      <c r="Q77" s="126"/>
      <c r="R77" s="126"/>
      <c r="S77" s="97"/>
      <c r="T77" s="127"/>
      <c r="U77" s="36"/>
    </row>
    <row r="78" spans="1:21" ht="15.75">
      <c r="A78" s="80" t="s">
        <v>139</v>
      </c>
      <c r="B78" s="73" t="s">
        <v>47</v>
      </c>
      <c r="C78" s="47"/>
      <c r="D78" s="51"/>
      <c r="E78" s="51"/>
      <c r="F78" s="51"/>
      <c r="G78" s="52"/>
      <c r="H78" s="48"/>
      <c r="I78" s="48"/>
      <c r="J78" s="48"/>
      <c r="K78" s="138"/>
      <c r="L78" s="195">
        <v>0</v>
      </c>
      <c r="M78" s="231">
        <v>0</v>
      </c>
      <c r="N78" s="232">
        <v>0</v>
      </c>
      <c r="O78" s="232">
        <v>0</v>
      </c>
      <c r="P78" s="233">
        <v>0</v>
      </c>
      <c r="Q78" s="232">
        <v>0</v>
      </c>
      <c r="R78" s="232">
        <v>0</v>
      </c>
      <c r="S78" s="234">
        <v>0</v>
      </c>
      <c r="T78" s="234">
        <v>0</v>
      </c>
      <c r="U78" s="36"/>
    </row>
    <row r="79" spans="1:21" ht="15.75">
      <c r="A79" s="80" t="s">
        <v>211</v>
      </c>
      <c r="B79" s="73" t="s">
        <v>47</v>
      </c>
      <c r="C79" s="47"/>
      <c r="D79" s="51"/>
      <c r="E79" s="51"/>
      <c r="F79" s="51"/>
      <c r="G79" s="52"/>
      <c r="H79" s="48"/>
      <c r="I79" s="48"/>
      <c r="J79" s="48"/>
      <c r="K79" s="138"/>
      <c r="L79" s="195">
        <v>2</v>
      </c>
      <c r="M79" s="231">
        <v>6</v>
      </c>
      <c r="N79" s="232">
        <v>6</v>
      </c>
      <c r="O79" s="232">
        <v>7</v>
      </c>
      <c r="P79" s="233">
        <v>8</v>
      </c>
      <c r="Q79" s="232">
        <v>7</v>
      </c>
      <c r="R79" s="232">
        <v>8</v>
      </c>
      <c r="S79" s="234">
        <v>8</v>
      </c>
      <c r="T79" s="234">
        <v>8</v>
      </c>
      <c r="U79" s="36"/>
    </row>
    <row r="80" spans="1:21" ht="15.75">
      <c r="A80" s="80" t="s">
        <v>140</v>
      </c>
      <c r="B80" s="73" t="s">
        <v>47</v>
      </c>
      <c r="C80" s="47"/>
      <c r="D80" s="51"/>
      <c r="E80" s="51"/>
      <c r="F80" s="51"/>
      <c r="G80" s="52"/>
      <c r="H80" s="48"/>
      <c r="I80" s="48"/>
      <c r="J80" s="48"/>
      <c r="K80" s="138"/>
      <c r="L80" s="195">
        <v>0</v>
      </c>
      <c r="M80" s="231">
        <v>1</v>
      </c>
      <c r="N80" s="232">
        <v>1</v>
      </c>
      <c r="O80" s="232">
        <v>1</v>
      </c>
      <c r="P80" s="233">
        <v>1</v>
      </c>
      <c r="Q80" s="232">
        <v>1</v>
      </c>
      <c r="R80" s="232">
        <v>1</v>
      </c>
      <c r="S80" s="234">
        <v>1</v>
      </c>
      <c r="T80" s="234">
        <v>2</v>
      </c>
      <c r="U80" s="36"/>
    </row>
    <row r="81" spans="1:21" ht="31.5">
      <c r="A81" s="80" t="s">
        <v>191</v>
      </c>
      <c r="B81" s="128" t="s">
        <v>192</v>
      </c>
      <c r="C81" s="47"/>
      <c r="D81" s="51"/>
      <c r="E81" s="51"/>
      <c r="F81" s="51"/>
      <c r="G81" s="52"/>
      <c r="H81" s="48"/>
      <c r="I81" s="48"/>
      <c r="J81" s="48"/>
      <c r="K81" s="138"/>
      <c r="L81" s="195">
        <v>32168</v>
      </c>
      <c r="M81" s="231">
        <v>34130</v>
      </c>
      <c r="N81" s="232">
        <v>38123</v>
      </c>
      <c r="O81" s="232">
        <v>43122</v>
      </c>
      <c r="P81" s="233">
        <v>51460</v>
      </c>
      <c r="Q81" s="232">
        <v>46730</v>
      </c>
      <c r="R81" s="232">
        <v>48120</v>
      </c>
      <c r="S81" s="234">
        <v>49410</v>
      </c>
      <c r="T81" s="234">
        <v>54030</v>
      </c>
      <c r="U81" s="36"/>
    </row>
    <row r="82" spans="1:21" ht="37.5" customHeight="1">
      <c r="A82" s="80" t="s">
        <v>142</v>
      </c>
      <c r="B82" s="115" t="s">
        <v>221</v>
      </c>
      <c r="C82" s="47"/>
      <c r="D82" s="51"/>
      <c r="E82" s="51"/>
      <c r="F82" s="51"/>
      <c r="G82" s="52"/>
      <c r="H82" s="48"/>
      <c r="I82" s="48"/>
      <c r="J82" s="48"/>
      <c r="K82" s="138"/>
      <c r="L82" s="231">
        <v>58</v>
      </c>
      <c r="M82" s="231">
        <v>69</v>
      </c>
      <c r="N82" s="233">
        <v>86</v>
      </c>
      <c r="O82" s="232">
        <v>87</v>
      </c>
      <c r="P82" s="233">
        <v>89</v>
      </c>
      <c r="Q82" s="232">
        <v>90</v>
      </c>
      <c r="R82" s="233">
        <v>94</v>
      </c>
      <c r="S82" s="234">
        <v>96</v>
      </c>
      <c r="T82" s="234">
        <v>99</v>
      </c>
      <c r="U82" s="36"/>
    </row>
    <row r="83" spans="1:21" ht="31.5">
      <c r="A83" s="80" t="s">
        <v>137</v>
      </c>
      <c r="B83" s="119"/>
      <c r="C83" s="47"/>
      <c r="D83" s="51"/>
      <c r="E83" s="51"/>
      <c r="F83" s="51"/>
      <c r="G83" s="52"/>
      <c r="H83" s="48"/>
      <c r="I83" s="48"/>
      <c r="J83" s="48"/>
      <c r="K83" s="138"/>
      <c r="L83" s="195"/>
      <c r="M83" s="189"/>
      <c r="N83" s="126"/>
      <c r="O83" s="126"/>
      <c r="P83" s="125"/>
      <c r="Q83" s="126"/>
      <c r="R83" s="126"/>
      <c r="S83" s="97"/>
      <c r="T83" s="127"/>
      <c r="U83" s="36"/>
    </row>
    <row r="84" spans="1:21" ht="15.75">
      <c r="A84" s="80" t="s">
        <v>138</v>
      </c>
      <c r="B84" s="115" t="s">
        <v>156</v>
      </c>
      <c r="C84" s="47"/>
      <c r="D84" s="51"/>
      <c r="E84" s="51"/>
      <c r="F84" s="51"/>
      <c r="G84" s="52"/>
      <c r="H84" s="48"/>
      <c r="I84" s="48"/>
      <c r="J84" s="48"/>
      <c r="K84" s="138"/>
      <c r="L84" s="231">
        <v>0</v>
      </c>
      <c r="M84" s="231">
        <v>0</v>
      </c>
      <c r="N84" s="232">
        <v>0</v>
      </c>
      <c r="O84" s="232">
        <v>0</v>
      </c>
      <c r="P84" s="233">
        <v>0</v>
      </c>
      <c r="Q84" s="232">
        <v>0</v>
      </c>
      <c r="R84" s="232">
        <v>0</v>
      </c>
      <c r="S84" s="234">
        <v>0</v>
      </c>
      <c r="T84" s="234">
        <v>0</v>
      </c>
      <c r="U84" s="36"/>
    </row>
    <row r="85" spans="1:21" ht="15.75">
      <c r="A85" s="80" t="s">
        <v>139</v>
      </c>
      <c r="B85" s="115" t="s">
        <v>156</v>
      </c>
      <c r="C85" s="47"/>
      <c r="D85" s="51"/>
      <c r="E85" s="51"/>
      <c r="F85" s="51"/>
      <c r="G85" s="52"/>
      <c r="H85" s="48"/>
      <c r="I85" s="48"/>
      <c r="J85" s="48"/>
      <c r="K85" s="138"/>
      <c r="L85" s="231">
        <v>0</v>
      </c>
      <c r="M85" s="231">
        <v>0</v>
      </c>
      <c r="N85" s="232">
        <v>0</v>
      </c>
      <c r="O85" s="232">
        <v>0</v>
      </c>
      <c r="P85" s="233">
        <v>0</v>
      </c>
      <c r="Q85" s="232">
        <v>0</v>
      </c>
      <c r="R85" s="232">
        <v>0</v>
      </c>
      <c r="S85" s="234">
        <v>0</v>
      </c>
      <c r="T85" s="234">
        <v>0</v>
      </c>
      <c r="U85" s="36"/>
    </row>
    <row r="86" spans="1:21" ht="63">
      <c r="A86" s="80" t="s">
        <v>141</v>
      </c>
      <c r="B86" s="115" t="s">
        <v>156</v>
      </c>
      <c r="C86" s="47"/>
      <c r="D86" s="51"/>
      <c r="E86" s="51"/>
      <c r="F86" s="51"/>
      <c r="G86" s="52"/>
      <c r="H86" s="48"/>
      <c r="I86" s="48"/>
      <c r="J86" s="48"/>
      <c r="K86" s="138"/>
      <c r="L86" s="189">
        <v>0.053</v>
      </c>
      <c r="M86" s="189">
        <v>0.064</v>
      </c>
      <c r="N86" s="125">
        <v>0.081</v>
      </c>
      <c r="O86" s="126">
        <v>0.082</v>
      </c>
      <c r="P86" s="125">
        <v>0.083</v>
      </c>
      <c r="Q86" s="126">
        <v>0.085</v>
      </c>
      <c r="R86" s="125">
        <v>0.087</v>
      </c>
      <c r="S86" s="127">
        <v>0.088</v>
      </c>
      <c r="T86" s="127">
        <v>0.09</v>
      </c>
      <c r="U86" s="36"/>
    </row>
    <row r="87" spans="1:21" ht="15.75">
      <c r="A87" s="80" t="s">
        <v>140</v>
      </c>
      <c r="B87" s="115" t="s">
        <v>156</v>
      </c>
      <c r="C87" s="47"/>
      <c r="D87" s="51"/>
      <c r="E87" s="51"/>
      <c r="F87" s="51"/>
      <c r="G87" s="52"/>
      <c r="H87" s="48"/>
      <c r="I87" s="48"/>
      <c r="J87" s="48"/>
      <c r="K87" s="138"/>
      <c r="L87" s="231">
        <v>0.005</v>
      </c>
      <c r="M87" s="231">
        <v>0.005</v>
      </c>
      <c r="N87" s="233">
        <v>0.005</v>
      </c>
      <c r="O87" s="233">
        <v>0.005</v>
      </c>
      <c r="P87" s="233">
        <v>0.006</v>
      </c>
      <c r="Q87" s="233">
        <v>0.005</v>
      </c>
      <c r="R87" s="233">
        <v>0.007</v>
      </c>
      <c r="S87" s="234">
        <v>0.008</v>
      </c>
      <c r="T87" s="234">
        <v>0.009</v>
      </c>
      <c r="U87" s="36"/>
    </row>
    <row r="88" spans="1:21" ht="15.75" hidden="1">
      <c r="A88" s="64"/>
      <c r="B88" s="53"/>
      <c r="C88" s="47"/>
      <c r="D88" s="51"/>
      <c r="E88" s="51"/>
      <c r="F88" s="51"/>
      <c r="G88" s="52"/>
      <c r="H88" s="48"/>
      <c r="I88" s="48"/>
      <c r="J88" s="48"/>
      <c r="K88" s="138"/>
      <c r="L88" s="195"/>
      <c r="M88" s="186"/>
      <c r="N88" s="49"/>
      <c r="O88" s="49"/>
      <c r="P88" s="50"/>
      <c r="Q88" s="49"/>
      <c r="R88" s="49"/>
      <c r="S88" s="97"/>
      <c r="T88" s="97"/>
      <c r="U88" s="36"/>
    </row>
    <row r="89" spans="1:21" ht="15.75">
      <c r="A89" s="6" t="s">
        <v>143</v>
      </c>
      <c r="B89" s="73" t="s">
        <v>40</v>
      </c>
      <c r="C89" s="47"/>
      <c r="D89" s="51"/>
      <c r="E89" s="51"/>
      <c r="F89" s="51"/>
      <c r="G89" s="52"/>
      <c r="H89" s="48"/>
      <c r="I89" s="48"/>
      <c r="J89" s="48"/>
      <c r="K89" s="138"/>
      <c r="L89" s="195"/>
      <c r="M89" s="186"/>
      <c r="N89" s="49"/>
      <c r="O89" s="49"/>
      <c r="P89" s="50"/>
      <c r="Q89" s="49"/>
      <c r="R89" s="49"/>
      <c r="S89" s="97"/>
      <c r="T89" s="97"/>
      <c r="U89" s="36"/>
    </row>
    <row r="90" spans="1:21" ht="47.25">
      <c r="A90" s="129" t="s">
        <v>63</v>
      </c>
      <c r="B90" s="130" t="s">
        <v>29</v>
      </c>
      <c r="C90" s="47">
        <v>1</v>
      </c>
      <c r="D90" s="51"/>
      <c r="E90" s="51"/>
      <c r="F90" s="51"/>
      <c r="G90" s="52" t="s">
        <v>16</v>
      </c>
      <c r="H90" s="48"/>
      <c r="I90" s="48"/>
      <c r="J90" s="48"/>
      <c r="K90" s="138"/>
      <c r="L90" s="195"/>
      <c r="M90" s="186"/>
      <c r="N90" s="49"/>
      <c r="O90" s="49"/>
      <c r="P90" s="50"/>
      <c r="Q90" s="49"/>
      <c r="R90" s="49"/>
      <c r="S90" s="97"/>
      <c r="T90" s="97"/>
      <c r="U90" s="36"/>
    </row>
    <row r="91" spans="1:21" ht="25.5">
      <c r="A91" s="98" t="s">
        <v>64</v>
      </c>
      <c r="B91" s="73" t="s">
        <v>59</v>
      </c>
      <c r="C91" s="47">
        <v>1</v>
      </c>
      <c r="D91" s="51"/>
      <c r="E91" s="51"/>
      <c r="F91" s="51"/>
      <c r="G91" s="52" t="s">
        <v>18</v>
      </c>
      <c r="H91" s="48"/>
      <c r="I91" s="48"/>
      <c r="J91" s="48"/>
      <c r="K91" s="138"/>
      <c r="L91" s="195"/>
      <c r="M91" s="187"/>
      <c r="N91" s="78"/>
      <c r="O91" s="78"/>
      <c r="P91" s="81"/>
      <c r="Q91" s="78"/>
      <c r="R91" s="78"/>
      <c r="S91" s="97"/>
      <c r="T91" s="97"/>
      <c r="U91" s="36"/>
    </row>
    <row r="92" spans="1:21" ht="15.75" hidden="1">
      <c r="A92" s="64"/>
      <c r="B92" s="53"/>
      <c r="C92" s="47"/>
      <c r="D92" s="56"/>
      <c r="E92" s="56"/>
      <c r="F92" s="56"/>
      <c r="G92" s="63"/>
      <c r="H92" s="48"/>
      <c r="I92" s="48"/>
      <c r="J92" s="48"/>
      <c r="K92" s="138"/>
      <c r="L92" s="195"/>
      <c r="M92" s="186"/>
      <c r="N92" s="49"/>
      <c r="O92" s="49"/>
      <c r="P92" s="50"/>
      <c r="Q92" s="49"/>
      <c r="R92" s="49"/>
      <c r="S92" s="97"/>
      <c r="T92" s="97"/>
      <c r="U92" s="38"/>
    </row>
    <row r="93" spans="1:21" s="131" customFormat="1" ht="18.75">
      <c r="A93" s="72" t="s">
        <v>65</v>
      </c>
      <c r="B93" s="73"/>
      <c r="C93" s="74"/>
      <c r="D93" s="75"/>
      <c r="E93" s="75"/>
      <c r="F93" s="75"/>
      <c r="G93" s="76"/>
      <c r="H93" s="77"/>
      <c r="I93" s="77"/>
      <c r="J93" s="77"/>
      <c r="K93" s="77"/>
      <c r="L93" s="195"/>
      <c r="M93" s="190"/>
      <c r="N93" s="81"/>
      <c r="O93" s="78"/>
      <c r="P93" s="81"/>
      <c r="Q93" s="78"/>
      <c r="R93" s="78"/>
      <c r="S93" s="97"/>
      <c r="T93" s="97"/>
      <c r="U93" s="86"/>
    </row>
    <row r="94" spans="1:21" s="131" customFormat="1" ht="31.5">
      <c r="A94" s="82" t="s">
        <v>193</v>
      </c>
      <c r="B94" s="9"/>
      <c r="C94" s="204"/>
      <c r="D94" s="205"/>
      <c r="E94" s="205"/>
      <c r="F94" s="205"/>
      <c r="G94" s="206"/>
      <c r="H94" s="207"/>
      <c r="I94" s="207"/>
      <c r="J94" s="207"/>
      <c r="K94" s="207"/>
      <c r="L94" s="196"/>
      <c r="M94" s="238"/>
      <c r="N94" s="239"/>
      <c r="O94" s="240"/>
      <c r="P94" s="239"/>
      <c r="Q94" s="240"/>
      <c r="R94" s="240"/>
      <c r="S94" s="241"/>
      <c r="T94" s="241"/>
      <c r="U94" s="86"/>
    </row>
    <row r="95" spans="1:21" s="131" customFormat="1" ht="15.75">
      <c r="A95" s="83" t="s">
        <v>66</v>
      </c>
      <c r="B95" s="9" t="s">
        <v>67</v>
      </c>
      <c r="C95" s="204">
        <v>1</v>
      </c>
      <c r="D95" s="205"/>
      <c r="E95" s="205"/>
      <c r="F95" s="205"/>
      <c r="G95" s="208" t="s">
        <v>16</v>
      </c>
      <c r="H95" s="207"/>
      <c r="I95" s="207"/>
      <c r="J95" s="207"/>
      <c r="K95" s="207"/>
      <c r="L95" s="242">
        <v>41.621</v>
      </c>
      <c r="M95" s="226">
        <f>SUM(M96:M97)</f>
        <v>44.800000000000004</v>
      </c>
      <c r="N95" s="226">
        <f>SUM(N96:N97)</f>
        <v>35.7</v>
      </c>
      <c r="O95" s="226">
        <f aca="true" t="shared" si="4" ref="O95:T95">SUM(O96:O97)</f>
        <v>39.45</v>
      </c>
      <c r="P95" s="226">
        <f t="shared" si="4"/>
        <v>40.248000000000005</v>
      </c>
      <c r="Q95" s="226">
        <f t="shared" si="4"/>
        <v>42.45</v>
      </c>
      <c r="R95" s="226">
        <f t="shared" si="4"/>
        <v>43.73475</v>
      </c>
      <c r="S95" s="226">
        <f t="shared" si="4"/>
        <v>45.45</v>
      </c>
      <c r="T95" s="226">
        <f t="shared" si="4"/>
        <v>46.8234</v>
      </c>
      <c r="U95" s="86"/>
    </row>
    <row r="96" spans="1:21" s="131" customFormat="1" ht="15.75">
      <c r="A96" s="83" t="s">
        <v>68</v>
      </c>
      <c r="B96" s="9" t="s">
        <v>67</v>
      </c>
      <c r="C96" s="204">
        <v>1</v>
      </c>
      <c r="D96" s="205"/>
      <c r="E96" s="205"/>
      <c r="F96" s="205"/>
      <c r="G96" s="209" t="s">
        <v>16</v>
      </c>
      <c r="H96" s="207"/>
      <c r="I96" s="207"/>
      <c r="J96" s="207"/>
      <c r="K96" s="207"/>
      <c r="L96" s="242">
        <v>0.128</v>
      </c>
      <c r="M96" s="242">
        <v>0.42</v>
      </c>
      <c r="N96" s="64">
        <v>0.45</v>
      </c>
      <c r="O96" s="64">
        <v>0.45</v>
      </c>
      <c r="P96" s="226">
        <f>O96*1.04</f>
        <v>0.468</v>
      </c>
      <c r="Q96" s="242">
        <v>0.45</v>
      </c>
      <c r="R96" s="242">
        <f>Q96*1.055</f>
        <v>0.47475</v>
      </c>
      <c r="S96" s="234">
        <v>0.45</v>
      </c>
      <c r="T96" s="234">
        <f>S96*1.052</f>
        <v>0.47340000000000004</v>
      </c>
      <c r="U96" s="86"/>
    </row>
    <row r="97" spans="1:21" s="131" customFormat="1" ht="15.75">
      <c r="A97" s="287" t="s">
        <v>69</v>
      </c>
      <c r="B97" s="84" t="s">
        <v>67</v>
      </c>
      <c r="C97" s="204">
        <v>1</v>
      </c>
      <c r="D97" s="210"/>
      <c r="E97" s="210"/>
      <c r="F97" s="210"/>
      <c r="G97" s="209" t="s">
        <v>16</v>
      </c>
      <c r="H97" s="207"/>
      <c r="I97" s="207"/>
      <c r="J97" s="207"/>
      <c r="K97" s="207"/>
      <c r="L97" s="242">
        <v>41.493</v>
      </c>
      <c r="M97" s="242">
        <v>44.38</v>
      </c>
      <c r="N97" s="226">
        <v>35.25</v>
      </c>
      <c r="O97" s="226">
        <v>39</v>
      </c>
      <c r="P97" s="226">
        <f aca="true" t="shared" si="5" ref="P97:P102">O97*1.02</f>
        <v>39.78</v>
      </c>
      <c r="Q97" s="242">
        <v>42</v>
      </c>
      <c r="R97" s="242">
        <f aca="true" t="shared" si="6" ref="R97:R102">Q97*1.03</f>
        <v>43.26</v>
      </c>
      <c r="S97" s="234">
        <v>45</v>
      </c>
      <c r="T97" s="234">
        <f aca="true" t="shared" si="7" ref="T97:T102">S97*1.03</f>
        <v>46.35</v>
      </c>
      <c r="U97" s="86"/>
    </row>
    <row r="98" spans="1:21" s="131" customFormat="1" ht="31.5">
      <c r="A98" s="287" t="s">
        <v>219</v>
      </c>
      <c r="B98" s="84" t="s">
        <v>67</v>
      </c>
      <c r="C98" s="204"/>
      <c r="D98" s="211"/>
      <c r="E98" s="211"/>
      <c r="F98" s="211"/>
      <c r="G98" s="212"/>
      <c r="H98" s="207"/>
      <c r="I98" s="207"/>
      <c r="J98" s="207"/>
      <c r="K98" s="207"/>
      <c r="L98" s="242">
        <v>0</v>
      </c>
      <c r="M98" s="242">
        <v>0</v>
      </c>
      <c r="N98" s="226">
        <v>3.278</v>
      </c>
      <c r="O98" s="226">
        <v>3.3</v>
      </c>
      <c r="P98" s="226">
        <f t="shared" si="5"/>
        <v>3.3659999999999997</v>
      </c>
      <c r="Q98" s="242">
        <v>3.5</v>
      </c>
      <c r="R98" s="242">
        <f t="shared" si="6"/>
        <v>3.605</v>
      </c>
      <c r="S98" s="234">
        <v>3.6</v>
      </c>
      <c r="T98" s="234">
        <f t="shared" si="7"/>
        <v>3.708</v>
      </c>
      <c r="U98" s="86"/>
    </row>
    <row r="99" spans="1:21" s="131" customFormat="1" ht="15.75">
      <c r="A99" s="288" t="s">
        <v>194</v>
      </c>
      <c r="B99" s="289" t="s">
        <v>67</v>
      </c>
      <c r="C99" s="213">
        <v>3.57</v>
      </c>
      <c r="D99" s="213">
        <v>3.76</v>
      </c>
      <c r="E99" s="213">
        <v>3.63</v>
      </c>
      <c r="F99" s="213">
        <v>3.78</v>
      </c>
      <c r="G99" s="213">
        <v>3.8</v>
      </c>
      <c r="H99" s="213">
        <v>3.96</v>
      </c>
      <c r="I99" s="213">
        <v>4.08</v>
      </c>
      <c r="J99" s="213">
        <v>4.2</v>
      </c>
      <c r="K99" s="214">
        <v>4.34</v>
      </c>
      <c r="L99" s="242">
        <v>4.552</v>
      </c>
      <c r="M99" s="242">
        <v>4.89</v>
      </c>
      <c r="N99" s="226">
        <v>5.095</v>
      </c>
      <c r="O99" s="226">
        <v>5.37</v>
      </c>
      <c r="P99" s="226">
        <f t="shared" si="5"/>
        <v>5.4774</v>
      </c>
      <c r="Q99" s="242">
        <v>5.57</v>
      </c>
      <c r="R99" s="242">
        <f t="shared" si="6"/>
        <v>5.737100000000001</v>
      </c>
      <c r="S99" s="234">
        <v>5.87</v>
      </c>
      <c r="T99" s="234">
        <f t="shared" si="7"/>
        <v>6.0461</v>
      </c>
      <c r="U99" s="86"/>
    </row>
    <row r="100" spans="1:21" s="131" customFormat="1" ht="15.75">
      <c r="A100" s="288" t="s">
        <v>195</v>
      </c>
      <c r="B100" s="289" t="s">
        <v>67</v>
      </c>
      <c r="C100" s="213">
        <v>2.89</v>
      </c>
      <c r="D100" s="213">
        <v>2.12</v>
      </c>
      <c r="E100" s="213">
        <v>2.5</v>
      </c>
      <c r="F100" s="213">
        <v>2.38</v>
      </c>
      <c r="G100" s="213">
        <v>2.4</v>
      </c>
      <c r="H100" s="213">
        <v>2.5</v>
      </c>
      <c r="I100" s="213">
        <v>2.58</v>
      </c>
      <c r="J100" s="213">
        <v>2.65</v>
      </c>
      <c r="K100" s="214">
        <v>2.74</v>
      </c>
      <c r="L100" s="242">
        <v>3.932</v>
      </c>
      <c r="M100" s="242">
        <v>2.28</v>
      </c>
      <c r="N100" s="64">
        <v>3.32</v>
      </c>
      <c r="O100" s="64">
        <v>3.35</v>
      </c>
      <c r="P100" s="226">
        <f t="shared" si="5"/>
        <v>3.4170000000000003</v>
      </c>
      <c r="Q100" s="242">
        <v>3.35</v>
      </c>
      <c r="R100" s="242">
        <f t="shared" si="6"/>
        <v>3.4505000000000003</v>
      </c>
      <c r="S100" s="234">
        <v>3.35</v>
      </c>
      <c r="T100" s="234">
        <f t="shared" si="7"/>
        <v>3.4505000000000003</v>
      </c>
      <c r="U100" s="86"/>
    </row>
    <row r="101" spans="1:21" s="131" customFormat="1" ht="15.75">
      <c r="A101" s="288" t="s">
        <v>70</v>
      </c>
      <c r="B101" s="289" t="s">
        <v>67</v>
      </c>
      <c r="C101" s="213">
        <v>0.23</v>
      </c>
      <c r="D101" s="213">
        <v>0.28</v>
      </c>
      <c r="E101" s="213">
        <v>0.77</v>
      </c>
      <c r="F101" s="213">
        <v>0.3</v>
      </c>
      <c r="G101" s="213">
        <v>0.3</v>
      </c>
      <c r="H101" s="213">
        <v>0.31</v>
      </c>
      <c r="I101" s="213">
        <v>0.32</v>
      </c>
      <c r="J101" s="213">
        <v>0.33</v>
      </c>
      <c r="K101" s="214">
        <v>0.34</v>
      </c>
      <c r="L101" s="242">
        <v>0.251</v>
      </c>
      <c r="M101" s="242">
        <v>0.29</v>
      </c>
      <c r="N101" s="226">
        <v>0.4</v>
      </c>
      <c r="O101" s="226">
        <v>0.4</v>
      </c>
      <c r="P101" s="226">
        <f t="shared" si="5"/>
        <v>0.40800000000000003</v>
      </c>
      <c r="Q101" s="242">
        <v>0.4</v>
      </c>
      <c r="R101" s="242">
        <f t="shared" si="6"/>
        <v>0.41200000000000003</v>
      </c>
      <c r="S101" s="234">
        <v>0.4</v>
      </c>
      <c r="T101" s="234">
        <f t="shared" si="7"/>
        <v>0.41200000000000003</v>
      </c>
      <c r="U101" s="86"/>
    </row>
    <row r="102" spans="1:21" s="131" customFormat="1" ht="15.75">
      <c r="A102" s="288" t="s">
        <v>71</v>
      </c>
      <c r="B102" s="289" t="s">
        <v>67</v>
      </c>
      <c r="C102" s="213">
        <v>12.84</v>
      </c>
      <c r="D102" s="213">
        <v>12.44</v>
      </c>
      <c r="E102" s="213">
        <v>27.2</v>
      </c>
      <c r="F102" s="213">
        <v>14.3</v>
      </c>
      <c r="G102" s="213">
        <v>14.39</v>
      </c>
      <c r="H102" s="213">
        <v>15.01</v>
      </c>
      <c r="I102" s="213">
        <v>15.44</v>
      </c>
      <c r="J102" s="213">
        <v>15.92</v>
      </c>
      <c r="K102" s="214">
        <v>16.45</v>
      </c>
      <c r="L102" s="242">
        <v>13.457</v>
      </c>
      <c r="M102" s="242">
        <v>20.027</v>
      </c>
      <c r="N102" s="226">
        <v>22.884</v>
      </c>
      <c r="O102" s="226">
        <v>22.806</v>
      </c>
      <c r="P102" s="226">
        <f t="shared" si="5"/>
        <v>23.262120000000003</v>
      </c>
      <c r="Q102" s="242">
        <v>24.385</v>
      </c>
      <c r="R102" s="242">
        <f t="shared" si="6"/>
        <v>25.116550000000004</v>
      </c>
      <c r="S102" s="234">
        <v>25.285</v>
      </c>
      <c r="T102" s="234">
        <f t="shared" si="7"/>
        <v>26.04355</v>
      </c>
      <c r="U102" s="86"/>
    </row>
    <row r="103" spans="1:21" s="131" customFormat="1" ht="15.75">
      <c r="A103" s="290" t="s">
        <v>72</v>
      </c>
      <c r="B103" s="289" t="s">
        <v>67</v>
      </c>
      <c r="C103" s="213">
        <v>62.13</v>
      </c>
      <c r="D103" s="213">
        <v>56.12</v>
      </c>
      <c r="E103" s="213">
        <v>69.38</v>
      </c>
      <c r="F103" s="213">
        <v>58.01</v>
      </c>
      <c r="G103" s="213">
        <v>58.39</v>
      </c>
      <c r="H103" s="213">
        <v>60.92</v>
      </c>
      <c r="I103" s="213">
        <v>62.66</v>
      </c>
      <c r="J103" s="213">
        <v>64.57</v>
      </c>
      <c r="K103" s="214">
        <v>66.73</v>
      </c>
      <c r="L103" s="226">
        <f>SUM(L95+L99+L100+L101+L102)</f>
        <v>63.813</v>
      </c>
      <c r="M103" s="226">
        <f>SUM(M95+M99+M100+M101+M102)</f>
        <v>72.287</v>
      </c>
      <c r="N103" s="226">
        <f>SUM(N95+N98+N99+N100+N101+N102)</f>
        <v>70.67699999999999</v>
      </c>
      <c r="O103" s="226">
        <f aca="true" t="shared" si="8" ref="O103:T103">SUM(O95+O98+O99+O100+O101+O102)</f>
        <v>74.676</v>
      </c>
      <c r="P103" s="226">
        <f t="shared" si="8"/>
        <v>76.17852000000002</v>
      </c>
      <c r="Q103" s="226">
        <f t="shared" si="8"/>
        <v>79.655</v>
      </c>
      <c r="R103" s="226">
        <f t="shared" si="8"/>
        <v>82.0559</v>
      </c>
      <c r="S103" s="226">
        <f t="shared" si="8"/>
        <v>83.955</v>
      </c>
      <c r="T103" s="226">
        <f t="shared" si="8"/>
        <v>86.48355</v>
      </c>
      <c r="U103" s="86"/>
    </row>
    <row r="104" spans="1:21" s="131" customFormat="1" ht="15.75">
      <c r="A104" s="288" t="s">
        <v>196</v>
      </c>
      <c r="B104" s="289" t="s">
        <v>67</v>
      </c>
      <c r="C104" s="213">
        <v>259.04</v>
      </c>
      <c r="D104" s="213">
        <v>257.73</v>
      </c>
      <c r="E104" s="213">
        <v>233.98</v>
      </c>
      <c r="F104" s="213">
        <v>216.57</v>
      </c>
      <c r="G104" s="213">
        <v>217.98</v>
      </c>
      <c r="H104" s="213">
        <v>227.39</v>
      </c>
      <c r="I104" s="213">
        <v>233.89</v>
      </c>
      <c r="J104" s="213">
        <v>241.04</v>
      </c>
      <c r="K104" s="214">
        <v>249.09</v>
      </c>
      <c r="L104" s="242">
        <f aca="true" t="shared" si="9" ref="L104:T104">SUM(L105)</f>
        <v>216.619</v>
      </c>
      <c r="M104" s="242">
        <v>252.54</v>
      </c>
      <c r="N104" s="242">
        <v>321.443</v>
      </c>
      <c r="O104" s="226">
        <f t="shared" si="9"/>
        <v>305.03</v>
      </c>
      <c r="P104" s="226">
        <f t="shared" si="9"/>
        <v>309.6424</v>
      </c>
      <c r="Q104" s="226">
        <f t="shared" si="9"/>
        <v>314.68658999999997</v>
      </c>
      <c r="R104" s="226">
        <f t="shared" si="9"/>
        <v>324.1271877</v>
      </c>
      <c r="S104" s="226">
        <f t="shared" si="9"/>
        <v>326.28029268</v>
      </c>
      <c r="T104" s="226">
        <f t="shared" si="9"/>
        <v>330.8523524232</v>
      </c>
      <c r="U104" s="86"/>
    </row>
    <row r="105" spans="1:21" s="131" customFormat="1" ht="31.5">
      <c r="A105" s="288" t="s">
        <v>197</v>
      </c>
      <c r="B105" s="289" t="s">
        <v>67</v>
      </c>
      <c r="C105" s="213">
        <v>256.12</v>
      </c>
      <c r="D105" s="213">
        <v>257.73</v>
      </c>
      <c r="E105" s="213">
        <v>233.98</v>
      </c>
      <c r="F105" s="213">
        <v>216.57</v>
      </c>
      <c r="G105" s="213">
        <v>217.98</v>
      </c>
      <c r="H105" s="213">
        <v>227.39</v>
      </c>
      <c r="I105" s="213">
        <v>233.89</v>
      </c>
      <c r="J105" s="213">
        <v>241.04</v>
      </c>
      <c r="K105" s="214">
        <v>249.09</v>
      </c>
      <c r="L105" s="242">
        <f>SUM(L106:L109)</f>
        <v>216.619</v>
      </c>
      <c r="M105" s="242">
        <f aca="true" t="shared" si="10" ref="M105:T105">SUM(M106:M109)</f>
        <v>252.55</v>
      </c>
      <c r="N105" s="242">
        <f t="shared" si="10"/>
        <v>321.5</v>
      </c>
      <c r="O105" s="226">
        <f t="shared" si="10"/>
        <v>305.03</v>
      </c>
      <c r="P105" s="226">
        <f t="shared" si="10"/>
        <v>309.6424</v>
      </c>
      <c r="Q105" s="226">
        <f t="shared" si="10"/>
        <v>314.68658999999997</v>
      </c>
      <c r="R105" s="226">
        <f t="shared" si="10"/>
        <v>324.1271877</v>
      </c>
      <c r="S105" s="226">
        <f t="shared" si="10"/>
        <v>326.28029268</v>
      </c>
      <c r="T105" s="227">
        <f t="shared" si="10"/>
        <v>330.8523524232</v>
      </c>
      <c r="U105" s="86"/>
    </row>
    <row r="106" spans="1:21" s="131" customFormat="1" ht="15.75">
      <c r="A106" s="288" t="s">
        <v>198</v>
      </c>
      <c r="B106" s="289" t="s">
        <v>67</v>
      </c>
      <c r="C106" s="213">
        <v>34.48</v>
      </c>
      <c r="D106" s="213">
        <v>63.05</v>
      </c>
      <c r="E106" s="213">
        <v>58.55</v>
      </c>
      <c r="F106" s="213">
        <v>62.83</v>
      </c>
      <c r="G106" s="213">
        <v>63.24</v>
      </c>
      <c r="H106" s="213">
        <v>65.97</v>
      </c>
      <c r="I106" s="213">
        <v>67.85</v>
      </c>
      <c r="J106" s="213">
        <v>69.93</v>
      </c>
      <c r="K106" s="214">
        <v>72.26</v>
      </c>
      <c r="L106" s="242">
        <v>77.519</v>
      </c>
      <c r="M106" s="242">
        <v>68.45</v>
      </c>
      <c r="N106" s="226">
        <v>57.075</v>
      </c>
      <c r="O106" s="226">
        <v>59.095</v>
      </c>
      <c r="P106" s="226">
        <f>O106*1.04</f>
        <v>61.458800000000004</v>
      </c>
      <c r="Q106" s="242">
        <f>SUM(O106*1.053)</f>
        <v>62.227034999999994</v>
      </c>
      <c r="R106" s="242">
        <f>Q106*1.03</f>
        <v>64.09384605</v>
      </c>
      <c r="S106" s="243">
        <f>SUM(Q106*1.052)</f>
        <v>65.46284082</v>
      </c>
      <c r="T106" s="234">
        <f>S106*1.03</f>
        <v>67.4267260446</v>
      </c>
      <c r="U106" s="86"/>
    </row>
    <row r="107" spans="1:21" s="131" customFormat="1" ht="15.75">
      <c r="A107" s="288" t="s">
        <v>199</v>
      </c>
      <c r="B107" s="289" t="s">
        <v>67</v>
      </c>
      <c r="C107" s="213">
        <v>70.35</v>
      </c>
      <c r="D107" s="213">
        <v>75.78</v>
      </c>
      <c r="E107" s="213">
        <v>93.65</v>
      </c>
      <c r="F107" s="213">
        <v>100.49</v>
      </c>
      <c r="G107" s="213">
        <v>101.14</v>
      </c>
      <c r="H107" s="213">
        <v>105.51</v>
      </c>
      <c r="I107" s="213">
        <v>108.53</v>
      </c>
      <c r="J107" s="213">
        <v>111.84</v>
      </c>
      <c r="K107" s="214">
        <v>115.58</v>
      </c>
      <c r="L107" s="242">
        <v>91.506</v>
      </c>
      <c r="M107" s="242">
        <v>98.36</v>
      </c>
      <c r="N107" s="226">
        <v>152.193</v>
      </c>
      <c r="O107" s="226">
        <f>131.96+30</f>
        <v>161.96</v>
      </c>
      <c r="P107" s="226">
        <f>O107*1.01</f>
        <v>163.5796</v>
      </c>
      <c r="Q107" s="242">
        <f>SUM(O107*1.053)</f>
        <v>170.54388</v>
      </c>
      <c r="R107" s="242">
        <f>Q107*1.03</f>
        <v>175.66019640000002</v>
      </c>
      <c r="S107" s="243">
        <f>SUM(Q107*1.052)-2.77</f>
        <v>176.64216176</v>
      </c>
      <c r="T107" s="234">
        <f>S107*1.01</f>
        <v>178.4085833776</v>
      </c>
      <c r="U107" s="86"/>
    </row>
    <row r="108" spans="1:21" s="131" customFormat="1" ht="15.75">
      <c r="A108" s="288" t="s">
        <v>200</v>
      </c>
      <c r="B108" s="289" t="s">
        <v>67</v>
      </c>
      <c r="C108" s="213">
        <v>135.99</v>
      </c>
      <c r="D108" s="213">
        <v>112.24</v>
      </c>
      <c r="E108" s="213">
        <v>18.86</v>
      </c>
      <c r="F108" s="213">
        <v>20.24</v>
      </c>
      <c r="G108" s="213">
        <v>20.37</v>
      </c>
      <c r="H108" s="213">
        <v>21.25</v>
      </c>
      <c r="I108" s="213">
        <v>21.86</v>
      </c>
      <c r="J108" s="213">
        <v>22.52</v>
      </c>
      <c r="K108" s="214">
        <v>23.28</v>
      </c>
      <c r="L108" s="242">
        <v>47.594</v>
      </c>
      <c r="M108" s="242">
        <v>74.34</v>
      </c>
      <c r="N108" s="226">
        <v>110.592</v>
      </c>
      <c r="O108" s="226">
        <f>73.375+10.6</f>
        <v>83.975</v>
      </c>
      <c r="P108" s="226">
        <f>O108*1.04-2.73</f>
        <v>84.604</v>
      </c>
      <c r="Q108" s="242">
        <f>SUM(O108*1.053)-6.51</f>
        <v>81.91567499999998</v>
      </c>
      <c r="R108" s="242">
        <f>Q108*1.03</f>
        <v>84.37314524999998</v>
      </c>
      <c r="S108" s="243">
        <f>SUM(Q108*1.052)-2</f>
        <v>84.17529009999998</v>
      </c>
      <c r="T108" s="234">
        <f>S108*1.01</f>
        <v>85.01704300099999</v>
      </c>
      <c r="U108" s="86"/>
    </row>
    <row r="109" spans="1:21" s="131" customFormat="1" ht="15.75">
      <c r="A109" s="288" t="s">
        <v>201</v>
      </c>
      <c r="B109" s="289" t="s">
        <v>67</v>
      </c>
      <c r="C109" s="213">
        <v>15.3</v>
      </c>
      <c r="D109" s="213">
        <v>6.67</v>
      </c>
      <c r="E109" s="213">
        <v>62.92</v>
      </c>
      <c r="F109" s="213">
        <v>33.01</v>
      </c>
      <c r="G109" s="213">
        <v>33.23</v>
      </c>
      <c r="H109" s="213">
        <v>34.67</v>
      </c>
      <c r="I109" s="213">
        <v>35.66</v>
      </c>
      <c r="J109" s="213">
        <v>36.75</v>
      </c>
      <c r="K109" s="214">
        <v>37.97</v>
      </c>
      <c r="L109" s="242">
        <v>0</v>
      </c>
      <c r="M109" s="242">
        <v>11.4</v>
      </c>
      <c r="N109" s="226">
        <v>1.64</v>
      </c>
      <c r="O109" s="226">
        <v>0</v>
      </c>
      <c r="P109" s="226">
        <f>O109*1.04</f>
        <v>0</v>
      </c>
      <c r="Q109" s="242">
        <v>0</v>
      </c>
      <c r="R109" s="242">
        <f>Q109*1.03</f>
        <v>0</v>
      </c>
      <c r="S109" s="243">
        <f>Q109*1.043</f>
        <v>0</v>
      </c>
      <c r="T109" s="234">
        <f>S109*1.03</f>
        <v>0</v>
      </c>
      <c r="U109" s="86"/>
    </row>
    <row r="110" spans="1:21" s="131" customFormat="1" ht="15.75">
      <c r="A110" s="291" t="s">
        <v>202</v>
      </c>
      <c r="B110" s="289" t="s">
        <v>67</v>
      </c>
      <c r="C110" s="213">
        <v>321.17</v>
      </c>
      <c r="D110" s="213">
        <v>313.85</v>
      </c>
      <c r="E110" s="213">
        <v>303.36</v>
      </c>
      <c r="F110" s="213">
        <v>274.58</v>
      </c>
      <c r="G110" s="213">
        <v>276.37</v>
      </c>
      <c r="H110" s="213">
        <v>288.31</v>
      </c>
      <c r="I110" s="213">
        <v>296.55</v>
      </c>
      <c r="J110" s="213">
        <v>305.61</v>
      </c>
      <c r="K110" s="214">
        <v>315.82</v>
      </c>
      <c r="L110" s="242">
        <f>L104+L103</f>
        <v>280.432</v>
      </c>
      <c r="M110" s="242">
        <f aca="true" t="shared" si="11" ref="M110:T110">M104+M103</f>
        <v>324.827</v>
      </c>
      <c r="N110" s="242">
        <f t="shared" si="11"/>
        <v>392.12</v>
      </c>
      <c r="O110" s="242">
        <f t="shared" si="11"/>
        <v>379.70599999999996</v>
      </c>
      <c r="P110" s="242">
        <f t="shared" si="11"/>
        <v>385.82092</v>
      </c>
      <c r="Q110" s="242">
        <f t="shared" si="11"/>
        <v>394.34159</v>
      </c>
      <c r="R110" s="242">
        <f t="shared" si="11"/>
        <v>406.1830877</v>
      </c>
      <c r="S110" s="242">
        <f t="shared" si="11"/>
        <v>410.23529268</v>
      </c>
      <c r="T110" s="195">
        <f t="shared" si="11"/>
        <v>417.33590242319997</v>
      </c>
      <c r="U110" s="86"/>
    </row>
    <row r="111" spans="1:21" s="131" customFormat="1" ht="31.5">
      <c r="A111" s="85" t="s">
        <v>203</v>
      </c>
      <c r="B111" s="292"/>
      <c r="C111" s="215"/>
      <c r="D111" s="216"/>
      <c r="E111" s="216"/>
      <c r="F111" s="216"/>
      <c r="G111" s="217"/>
      <c r="H111" s="218"/>
      <c r="I111" s="218"/>
      <c r="J111" s="218"/>
      <c r="K111" s="218"/>
      <c r="L111" s="240"/>
      <c r="M111" s="240"/>
      <c r="N111" s="239"/>
      <c r="O111" s="244"/>
      <c r="P111" s="226"/>
      <c r="Q111" s="245"/>
      <c r="R111" s="242"/>
      <c r="S111" s="243"/>
      <c r="T111" s="234"/>
      <c r="U111" s="86"/>
    </row>
    <row r="112" spans="1:21" s="131" customFormat="1" ht="15.75">
      <c r="A112" s="62" t="s">
        <v>73</v>
      </c>
      <c r="B112" s="293" t="s">
        <v>67</v>
      </c>
      <c r="C112" s="215"/>
      <c r="D112" s="216"/>
      <c r="E112" s="216"/>
      <c r="F112" s="216"/>
      <c r="G112" s="219"/>
      <c r="H112" s="218"/>
      <c r="I112" s="218"/>
      <c r="J112" s="218"/>
      <c r="K112" s="218"/>
      <c r="L112" s="242">
        <v>65.536</v>
      </c>
      <c r="M112" s="242">
        <v>71.41</v>
      </c>
      <c r="N112" s="226">
        <v>78.239</v>
      </c>
      <c r="O112" s="226">
        <v>73.504</v>
      </c>
      <c r="P112" s="226">
        <f>O112*1.01</f>
        <v>74.23904</v>
      </c>
      <c r="Q112" s="242">
        <v>73.5</v>
      </c>
      <c r="R112" s="242">
        <f>SUM(P112)</f>
        <v>74.23904</v>
      </c>
      <c r="S112" s="243">
        <v>73.5</v>
      </c>
      <c r="T112" s="234">
        <f>S112*1.01</f>
        <v>74.235</v>
      </c>
      <c r="U112" s="86"/>
    </row>
    <row r="113" spans="1:21" s="131" customFormat="1" ht="15.75">
      <c r="A113" s="62" t="s">
        <v>74</v>
      </c>
      <c r="B113" s="293" t="s">
        <v>67</v>
      </c>
      <c r="C113" s="215"/>
      <c r="D113" s="216"/>
      <c r="E113" s="216"/>
      <c r="F113" s="216"/>
      <c r="G113" s="217"/>
      <c r="H113" s="218"/>
      <c r="I113" s="218"/>
      <c r="J113" s="218"/>
      <c r="K113" s="218"/>
      <c r="L113" s="242">
        <v>0.314</v>
      </c>
      <c r="M113" s="242">
        <v>0.318</v>
      </c>
      <c r="N113" s="226">
        <v>0.353</v>
      </c>
      <c r="O113" s="226">
        <v>0.35</v>
      </c>
      <c r="P113" s="226">
        <f>O113*1.04</f>
        <v>0.364</v>
      </c>
      <c r="Q113" s="242">
        <v>0.35</v>
      </c>
      <c r="R113" s="242">
        <f>Q113*1.055</f>
        <v>0.36924999999999997</v>
      </c>
      <c r="S113" s="243">
        <f>Q113*1.043</f>
        <v>0.36504999999999993</v>
      </c>
      <c r="T113" s="234">
        <f>S113*1.052</f>
        <v>0.38403259999999995</v>
      </c>
      <c r="U113" s="86"/>
    </row>
    <row r="114" spans="1:21" s="131" customFormat="1" ht="31.5">
      <c r="A114" s="62" t="s">
        <v>75</v>
      </c>
      <c r="B114" s="293" t="s">
        <v>67</v>
      </c>
      <c r="C114" s="215"/>
      <c r="D114" s="216"/>
      <c r="E114" s="216"/>
      <c r="F114" s="216"/>
      <c r="G114" s="219"/>
      <c r="H114" s="218"/>
      <c r="I114" s="218"/>
      <c r="J114" s="218"/>
      <c r="K114" s="218"/>
      <c r="L114" s="242">
        <v>4.257</v>
      </c>
      <c r="M114" s="242">
        <v>4.001</v>
      </c>
      <c r="N114" s="226">
        <v>4.554</v>
      </c>
      <c r="O114" s="226">
        <v>4.97</v>
      </c>
      <c r="P114" s="226">
        <f>O114*1.03</f>
        <v>5.1190999999999995</v>
      </c>
      <c r="Q114" s="242">
        <f>SUM(O114*1.053)</f>
        <v>5.233409999999999</v>
      </c>
      <c r="R114" s="242">
        <f>Q114*1.055</f>
        <v>5.521247549999999</v>
      </c>
      <c r="S114" s="243">
        <f>Q114*1.043</f>
        <v>5.458446629999999</v>
      </c>
      <c r="T114" s="234">
        <f>S114*1.052</f>
        <v>5.7422858547599995</v>
      </c>
      <c r="U114" s="86"/>
    </row>
    <row r="115" spans="1:21" s="131" customFormat="1" ht="15.75">
      <c r="A115" s="62" t="s">
        <v>76</v>
      </c>
      <c r="B115" s="293" t="s">
        <v>67</v>
      </c>
      <c r="C115" s="215"/>
      <c r="D115" s="216"/>
      <c r="E115" s="216"/>
      <c r="F115" s="216"/>
      <c r="G115" s="217"/>
      <c r="H115" s="218"/>
      <c r="I115" s="218"/>
      <c r="J115" s="218"/>
      <c r="K115" s="218"/>
      <c r="L115" s="242">
        <v>5.75</v>
      </c>
      <c r="M115" s="242">
        <v>9.235</v>
      </c>
      <c r="N115" s="226">
        <v>9.264</v>
      </c>
      <c r="O115" s="226">
        <v>5</v>
      </c>
      <c r="P115" s="226">
        <f>O115*1.04</f>
        <v>5.2</v>
      </c>
      <c r="Q115" s="242">
        <v>5</v>
      </c>
      <c r="R115" s="242">
        <f>Q115*1.055</f>
        <v>5.2749999999999995</v>
      </c>
      <c r="S115" s="243">
        <f>Q115*1.043</f>
        <v>5.215</v>
      </c>
      <c r="T115" s="234">
        <f>S115*1.052</f>
        <v>5.48618</v>
      </c>
      <c r="U115" s="86"/>
    </row>
    <row r="116" spans="1:21" s="131" customFormat="1" ht="15.75">
      <c r="A116" s="62" t="s">
        <v>77</v>
      </c>
      <c r="B116" s="293" t="s">
        <v>67</v>
      </c>
      <c r="C116" s="215"/>
      <c r="D116" s="216"/>
      <c r="E116" s="216"/>
      <c r="F116" s="216"/>
      <c r="G116" s="219"/>
      <c r="H116" s="218"/>
      <c r="I116" s="218"/>
      <c r="J116" s="218"/>
      <c r="K116" s="218"/>
      <c r="L116" s="242">
        <v>76.065</v>
      </c>
      <c r="M116" s="242">
        <v>64.363</v>
      </c>
      <c r="N116" s="226">
        <v>63.043</v>
      </c>
      <c r="O116" s="226">
        <f>73.21-18-9.59+3.3</f>
        <v>48.91999999999999</v>
      </c>
      <c r="P116" s="226">
        <f>O116*1.04</f>
        <v>50.87679999999999</v>
      </c>
      <c r="Q116" s="242">
        <f>SUM(O116*1.053)</f>
        <v>51.512759999999986</v>
      </c>
      <c r="R116" s="242">
        <f>Q116*1.055</f>
        <v>54.345961799999984</v>
      </c>
      <c r="S116" s="243">
        <f>SUM(Q116*1.052)</f>
        <v>54.19142351999999</v>
      </c>
      <c r="T116" s="234">
        <f>S116*1.052+5.74-6.99</f>
        <v>55.75937754303999</v>
      </c>
      <c r="U116" s="86"/>
    </row>
    <row r="117" spans="1:21" s="131" customFormat="1" ht="15.75">
      <c r="A117" s="62" t="s">
        <v>78</v>
      </c>
      <c r="B117" s="293" t="s">
        <v>67</v>
      </c>
      <c r="C117" s="215"/>
      <c r="D117" s="216"/>
      <c r="E117" s="216"/>
      <c r="F117" s="216"/>
      <c r="G117" s="217"/>
      <c r="H117" s="218"/>
      <c r="I117" s="218"/>
      <c r="J117" s="218"/>
      <c r="K117" s="218"/>
      <c r="L117" s="242">
        <f>L119+L120+L121+L122</f>
        <v>211.76100000000002</v>
      </c>
      <c r="M117" s="242">
        <f aca="true" t="shared" si="12" ref="M117:T117">M119+M120+M121+M122</f>
        <v>215.314</v>
      </c>
      <c r="N117" s="242">
        <f>N119+N120+N121+N122</f>
        <v>261.40299999999996</v>
      </c>
      <c r="O117" s="242">
        <f t="shared" si="12"/>
        <v>246.95800000000003</v>
      </c>
      <c r="P117" s="242">
        <f t="shared" si="12"/>
        <v>250.01746000000003</v>
      </c>
      <c r="Q117" s="242">
        <f t="shared" si="12"/>
        <v>258.74432</v>
      </c>
      <c r="R117" s="242">
        <f t="shared" si="12"/>
        <v>266.4305236</v>
      </c>
      <c r="S117" s="242">
        <f t="shared" si="12"/>
        <v>271.50794764</v>
      </c>
      <c r="T117" s="195">
        <f t="shared" si="12"/>
        <v>275.73014417992</v>
      </c>
      <c r="U117" s="86"/>
    </row>
    <row r="118" spans="1:21" s="131" customFormat="1" ht="15.75">
      <c r="A118" s="62" t="s">
        <v>79</v>
      </c>
      <c r="B118" s="293"/>
      <c r="C118" s="215"/>
      <c r="D118" s="216"/>
      <c r="E118" s="216"/>
      <c r="F118" s="216"/>
      <c r="G118" s="219"/>
      <c r="H118" s="218"/>
      <c r="I118" s="218"/>
      <c r="J118" s="218"/>
      <c r="K118" s="218"/>
      <c r="L118" s="242"/>
      <c r="M118" s="242"/>
      <c r="N118" s="226"/>
      <c r="O118" s="226"/>
      <c r="P118" s="226"/>
      <c r="Q118" s="242"/>
      <c r="R118" s="242"/>
      <c r="S118" s="243"/>
      <c r="T118" s="234"/>
      <c r="U118" s="86"/>
    </row>
    <row r="119" spans="1:21" s="131" customFormat="1" ht="15.75">
      <c r="A119" s="62" t="s">
        <v>80</v>
      </c>
      <c r="B119" s="293" t="s">
        <v>67</v>
      </c>
      <c r="C119" s="215"/>
      <c r="D119" s="216"/>
      <c r="E119" s="216"/>
      <c r="F119" s="216"/>
      <c r="G119" s="217"/>
      <c r="H119" s="218"/>
      <c r="I119" s="218"/>
      <c r="J119" s="218"/>
      <c r="K119" s="218"/>
      <c r="L119" s="242">
        <v>163.544</v>
      </c>
      <c r="M119" s="242">
        <v>177.908</v>
      </c>
      <c r="N119" s="226">
        <v>213.629</v>
      </c>
      <c r="O119" s="226">
        <v>207.43</v>
      </c>
      <c r="P119" s="226">
        <f>O119*1.01</f>
        <v>209.5043</v>
      </c>
      <c r="Q119" s="242">
        <f>SUM(O119*1.053)</f>
        <v>218.42379</v>
      </c>
      <c r="R119" s="242">
        <f>SUM(Q119*1.055)-5.95</f>
        <v>224.48709845</v>
      </c>
      <c r="S119" s="243">
        <f>SUM(Q119*1.052)</f>
        <v>229.78182708</v>
      </c>
      <c r="T119" s="195">
        <f>SUM(S119*1.01)</f>
        <v>232.0796453508</v>
      </c>
      <c r="U119" s="86"/>
    </row>
    <row r="120" spans="1:21" s="131" customFormat="1" ht="15.75">
      <c r="A120" s="62" t="s">
        <v>204</v>
      </c>
      <c r="B120" s="293" t="s">
        <v>67</v>
      </c>
      <c r="C120" s="215"/>
      <c r="D120" s="216"/>
      <c r="E120" s="216"/>
      <c r="F120" s="216"/>
      <c r="G120" s="219"/>
      <c r="H120" s="218"/>
      <c r="I120" s="218"/>
      <c r="J120" s="218"/>
      <c r="K120" s="218"/>
      <c r="L120" s="242">
        <v>14.423</v>
      </c>
      <c r="M120" s="242">
        <v>11.523</v>
      </c>
      <c r="N120" s="226">
        <v>10.801</v>
      </c>
      <c r="O120" s="226">
        <v>10</v>
      </c>
      <c r="P120" s="226">
        <f>O120*1.04</f>
        <v>10.4</v>
      </c>
      <c r="Q120" s="242">
        <v>10</v>
      </c>
      <c r="R120" s="242">
        <v>10.4</v>
      </c>
      <c r="S120" s="243">
        <f>Q120*1.043</f>
        <v>10.43</v>
      </c>
      <c r="T120" s="234">
        <f>S120*1.052</f>
        <v>10.97236</v>
      </c>
      <c r="U120" s="86"/>
    </row>
    <row r="121" spans="1:21" s="131" customFormat="1" ht="24" customHeight="1">
      <c r="A121" s="62" t="s">
        <v>205</v>
      </c>
      <c r="B121" s="293" t="s">
        <v>67</v>
      </c>
      <c r="C121" s="215"/>
      <c r="D121" s="216"/>
      <c r="E121" s="216"/>
      <c r="F121" s="216"/>
      <c r="G121" s="217"/>
      <c r="H121" s="218"/>
      <c r="I121" s="218"/>
      <c r="J121" s="218"/>
      <c r="K121" s="218"/>
      <c r="L121" s="242">
        <v>5.166</v>
      </c>
      <c r="M121" s="242">
        <v>1.734</v>
      </c>
      <c r="N121" s="226">
        <v>4.272</v>
      </c>
      <c r="O121" s="226">
        <v>0.3</v>
      </c>
      <c r="P121" s="226">
        <f>O121*1.04</f>
        <v>0.312</v>
      </c>
      <c r="Q121" s="242">
        <f>SUM(O121)*1.03</f>
        <v>0.309</v>
      </c>
      <c r="R121" s="242">
        <f>Q121*1.055</f>
        <v>0.325995</v>
      </c>
      <c r="S121" s="243">
        <f>Q121*1.043</f>
        <v>0.322287</v>
      </c>
      <c r="T121" s="234">
        <f>S121*1.052</f>
        <v>0.339045924</v>
      </c>
      <c r="U121" s="86"/>
    </row>
    <row r="122" spans="1:21" s="131" customFormat="1" ht="15.75">
      <c r="A122" s="62" t="s">
        <v>81</v>
      </c>
      <c r="B122" s="293" t="s">
        <v>67</v>
      </c>
      <c r="C122" s="215"/>
      <c r="D122" s="216"/>
      <c r="E122" s="216"/>
      <c r="F122" s="216"/>
      <c r="G122" s="219"/>
      <c r="H122" s="218"/>
      <c r="I122" s="218"/>
      <c r="J122" s="218"/>
      <c r="K122" s="218"/>
      <c r="L122" s="242">
        <f>L124+L125+L126+L127+L128</f>
        <v>28.628000000000004</v>
      </c>
      <c r="M122" s="242">
        <f>M124+M125+M126+M127+M128</f>
        <v>24.149</v>
      </c>
      <c r="N122" s="242">
        <f>N124+N125+N126+N127+N128</f>
        <v>32.701</v>
      </c>
      <c r="O122" s="242">
        <f aca="true" t="shared" si="13" ref="O122:T122">O124+O125+O126+O127+O128</f>
        <v>29.228</v>
      </c>
      <c r="P122" s="242">
        <f t="shared" si="13"/>
        <v>29.80116</v>
      </c>
      <c r="Q122" s="242">
        <f t="shared" si="13"/>
        <v>30.01153</v>
      </c>
      <c r="R122" s="242">
        <f t="shared" si="13"/>
        <v>31.21743015</v>
      </c>
      <c r="S122" s="242">
        <f t="shared" si="13"/>
        <v>30.97383356</v>
      </c>
      <c r="T122" s="195">
        <f t="shared" si="13"/>
        <v>32.33909290512</v>
      </c>
      <c r="U122" s="86"/>
    </row>
    <row r="123" spans="1:21" s="131" customFormat="1" ht="15.75">
      <c r="A123" s="288" t="s">
        <v>82</v>
      </c>
      <c r="B123" s="289"/>
      <c r="C123" s="215"/>
      <c r="D123" s="216"/>
      <c r="E123" s="216"/>
      <c r="F123" s="216"/>
      <c r="G123" s="217"/>
      <c r="H123" s="218"/>
      <c r="I123" s="218"/>
      <c r="J123" s="218"/>
      <c r="K123" s="218"/>
      <c r="L123" s="242"/>
      <c r="M123" s="242"/>
      <c r="N123" s="226"/>
      <c r="O123" s="226"/>
      <c r="P123" s="226"/>
      <c r="Q123" s="242"/>
      <c r="R123" s="242"/>
      <c r="S123" s="243"/>
      <c r="T123" s="234"/>
      <c r="U123" s="86"/>
    </row>
    <row r="124" spans="1:21" s="131" customFormat="1" ht="15.75">
      <c r="A124" s="288" t="s">
        <v>83</v>
      </c>
      <c r="B124" s="289" t="s">
        <v>67</v>
      </c>
      <c r="C124" s="215"/>
      <c r="D124" s="216"/>
      <c r="E124" s="216"/>
      <c r="F124" s="216"/>
      <c r="G124" s="219"/>
      <c r="H124" s="218"/>
      <c r="I124" s="218"/>
      <c r="J124" s="218"/>
      <c r="K124" s="218"/>
      <c r="L124" s="242">
        <v>0.553</v>
      </c>
      <c r="M124" s="242">
        <v>1.043</v>
      </c>
      <c r="N124" s="226">
        <v>1.6</v>
      </c>
      <c r="O124" s="226">
        <v>1.01</v>
      </c>
      <c r="P124" s="226">
        <f>O124*1.04</f>
        <v>1.0504</v>
      </c>
      <c r="Q124" s="242">
        <f>SUM(O124*1.053)</f>
        <v>1.0635299999999999</v>
      </c>
      <c r="R124" s="242">
        <f>SUM(Q124*1.055)</f>
        <v>1.1220241499999999</v>
      </c>
      <c r="S124" s="243">
        <f>SUM(Q124*1.052)</f>
        <v>1.11883356</v>
      </c>
      <c r="T124" s="234">
        <f>S124*1.052</f>
        <v>1.17701290512</v>
      </c>
      <c r="U124" s="132"/>
    </row>
    <row r="125" spans="1:21" s="131" customFormat="1" ht="15.75">
      <c r="A125" s="288" t="s">
        <v>84</v>
      </c>
      <c r="B125" s="289" t="s">
        <v>67</v>
      </c>
      <c r="C125" s="215"/>
      <c r="D125" s="216"/>
      <c r="E125" s="216"/>
      <c r="F125" s="216"/>
      <c r="G125" s="217"/>
      <c r="H125" s="218"/>
      <c r="I125" s="218"/>
      <c r="J125" s="218"/>
      <c r="K125" s="218"/>
      <c r="L125" s="242">
        <v>0.759</v>
      </c>
      <c r="M125" s="242">
        <v>0.803</v>
      </c>
      <c r="N125" s="226">
        <v>1.17</v>
      </c>
      <c r="O125" s="226">
        <v>1.06</v>
      </c>
      <c r="P125" s="226">
        <f>O125*1.04</f>
        <v>1.1024</v>
      </c>
      <c r="Q125" s="242">
        <v>1.06</v>
      </c>
      <c r="R125" s="242">
        <f>Q125*1.055</f>
        <v>1.1183</v>
      </c>
      <c r="S125" s="243">
        <v>1.06</v>
      </c>
      <c r="T125" s="234">
        <f>S125*1.052</f>
        <v>1.1151200000000001</v>
      </c>
      <c r="U125" s="132"/>
    </row>
    <row r="126" spans="1:21" s="131" customFormat="1" ht="15.75">
      <c r="A126" s="288" t="s">
        <v>85</v>
      </c>
      <c r="B126" s="289" t="s">
        <v>67</v>
      </c>
      <c r="C126" s="215"/>
      <c r="D126" s="216"/>
      <c r="E126" s="216"/>
      <c r="F126" s="216"/>
      <c r="G126" s="217"/>
      <c r="H126" s="218"/>
      <c r="I126" s="218"/>
      <c r="J126" s="218"/>
      <c r="K126" s="218"/>
      <c r="L126" s="242">
        <v>16.736</v>
      </c>
      <c r="M126" s="242">
        <v>9.18</v>
      </c>
      <c r="N126" s="226">
        <v>9.89</v>
      </c>
      <c r="O126" s="226">
        <v>10.14</v>
      </c>
      <c r="P126" s="226">
        <v>10.29</v>
      </c>
      <c r="Q126" s="242">
        <v>10.71</v>
      </c>
      <c r="R126" s="242">
        <v>11.25</v>
      </c>
      <c r="S126" s="243">
        <v>12.02</v>
      </c>
      <c r="T126" s="234">
        <v>12.29</v>
      </c>
      <c r="U126" s="132"/>
    </row>
    <row r="127" spans="1:21" s="131" customFormat="1" ht="15.75">
      <c r="A127" s="288" t="s">
        <v>206</v>
      </c>
      <c r="B127" s="289" t="s">
        <v>67</v>
      </c>
      <c r="C127" s="215"/>
      <c r="D127" s="216"/>
      <c r="E127" s="216"/>
      <c r="F127" s="216"/>
      <c r="G127" s="217"/>
      <c r="H127" s="218"/>
      <c r="I127" s="218"/>
      <c r="J127" s="218"/>
      <c r="K127" s="218"/>
      <c r="L127" s="242">
        <v>9.451</v>
      </c>
      <c r="M127" s="242">
        <v>11.084</v>
      </c>
      <c r="N127" s="226">
        <v>18.561</v>
      </c>
      <c r="O127" s="226">
        <v>15.54</v>
      </c>
      <c r="P127" s="226">
        <f>O127*1.02</f>
        <v>15.8508</v>
      </c>
      <c r="Q127" s="242">
        <v>15.7</v>
      </c>
      <c r="R127" s="242">
        <f>SUM(P127*1.02)</f>
        <v>16.167816</v>
      </c>
      <c r="S127" s="243">
        <v>15.295</v>
      </c>
      <c r="T127" s="234">
        <v>16.2</v>
      </c>
      <c r="U127" s="132"/>
    </row>
    <row r="128" spans="1:21" s="131" customFormat="1" ht="31.5">
      <c r="A128" s="288" t="s">
        <v>86</v>
      </c>
      <c r="B128" s="289" t="s">
        <v>67</v>
      </c>
      <c r="C128" s="215"/>
      <c r="D128" s="216"/>
      <c r="E128" s="216"/>
      <c r="F128" s="216"/>
      <c r="G128" s="219"/>
      <c r="H128" s="218"/>
      <c r="I128" s="218"/>
      <c r="J128" s="218"/>
      <c r="K128" s="218"/>
      <c r="L128" s="242">
        <v>1.129</v>
      </c>
      <c r="M128" s="242">
        <v>2.039</v>
      </c>
      <c r="N128" s="226">
        <v>1.48</v>
      </c>
      <c r="O128" s="226">
        <v>1.478</v>
      </c>
      <c r="P128" s="226">
        <f>O128*1.02</f>
        <v>1.50756</v>
      </c>
      <c r="Q128" s="242">
        <v>1.478</v>
      </c>
      <c r="R128" s="242">
        <f>Q128*1.055</f>
        <v>1.5592899999999998</v>
      </c>
      <c r="S128" s="243">
        <v>1.48</v>
      </c>
      <c r="T128" s="234">
        <f>S128*1.052</f>
        <v>1.5569600000000001</v>
      </c>
      <c r="U128" s="132"/>
    </row>
    <row r="129" spans="1:21" s="131" customFormat="1" ht="15.75">
      <c r="A129" s="290" t="s">
        <v>207</v>
      </c>
      <c r="B129" s="289" t="s">
        <v>67</v>
      </c>
      <c r="C129" s="215"/>
      <c r="D129" s="216"/>
      <c r="E129" s="216"/>
      <c r="F129" s="216"/>
      <c r="G129" s="217"/>
      <c r="H129" s="218"/>
      <c r="I129" s="218"/>
      <c r="J129" s="218"/>
      <c r="K129" s="218"/>
      <c r="L129" s="242">
        <f>L112+L113+L114+L115+L116+L117</f>
        <v>363.683</v>
      </c>
      <c r="M129" s="242">
        <f aca="true" t="shared" si="14" ref="M129:T129">M112+M113+M114+M115+M116+M117</f>
        <v>364.64099999999996</v>
      </c>
      <c r="N129" s="242">
        <f t="shared" si="14"/>
        <v>416.856</v>
      </c>
      <c r="O129" s="242">
        <f t="shared" si="14"/>
        <v>379.702</v>
      </c>
      <c r="P129" s="242">
        <f t="shared" si="14"/>
        <v>385.81640000000004</v>
      </c>
      <c r="Q129" s="242">
        <f t="shared" si="14"/>
        <v>394.34049</v>
      </c>
      <c r="R129" s="242">
        <f t="shared" si="14"/>
        <v>406.18102295</v>
      </c>
      <c r="S129" s="242">
        <f t="shared" si="14"/>
        <v>410.23786779</v>
      </c>
      <c r="T129" s="195">
        <f t="shared" si="14"/>
        <v>417.33702017772</v>
      </c>
      <c r="U129" s="132"/>
    </row>
    <row r="130" spans="1:21" ht="34.5" customHeight="1">
      <c r="A130" s="294" t="s">
        <v>208</v>
      </c>
      <c r="B130" s="289" t="s">
        <v>67</v>
      </c>
      <c r="C130" s="220"/>
      <c r="D130" s="221"/>
      <c r="E130" s="221"/>
      <c r="F130" s="221"/>
      <c r="G130" s="222"/>
      <c r="H130" s="223"/>
      <c r="I130" s="223"/>
      <c r="J130" s="223"/>
      <c r="K130" s="223"/>
      <c r="L130" s="246">
        <f aca="true" t="shared" si="15" ref="L130:T130">L110-L129</f>
        <v>-83.25099999999998</v>
      </c>
      <c r="M130" s="246">
        <f t="shared" si="15"/>
        <v>-39.813999999999965</v>
      </c>
      <c r="N130" s="247">
        <f t="shared" si="15"/>
        <v>-24.73599999999999</v>
      </c>
      <c r="O130" s="246">
        <f t="shared" si="15"/>
        <v>0.003999999999962256</v>
      </c>
      <c r="P130" s="246">
        <f t="shared" si="15"/>
        <v>0.004519999999956781</v>
      </c>
      <c r="Q130" s="89">
        <f t="shared" si="15"/>
        <v>0.0011000000000080945</v>
      </c>
      <c r="R130" s="89">
        <f t="shared" si="15"/>
        <v>0.00206474999998818</v>
      </c>
      <c r="S130" s="90">
        <f t="shared" si="15"/>
        <v>-0.0025751100000093174</v>
      </c>
      <c r="T130" s="91">
        <f t="shared" si="15"/>
        <v>-0.0011177545200098393</v>
      </c>
      <c r="U130" s="36"/>
    </row>
    <row r="131" spans="1:21" ht="31.5" customHeight="1">
      <c r="A131" s="105" t="s">
        <v>180</v>
      </c>
      <c r="B131" s="106"/>
      <c r="C131" s="133"/>
      <c r="D131" s="87"/>
      <c r="E131" s="87"/>
      <c r="F131" s="87"/>
      <c r="G131" s="88"/>
      <c r="H131" s="34"/>
      <c r="I131" s="34"/>
      <c r="J131" s="34"/>
      <c r="K131" s="176"/>
      <c r="L131" s="196"/>
      <c r="M131" s="191"/>
      <c r="N131" s="134"/>
      <c r="O131" s="90"/>
      <c r="P131" s="89"/>
      <c r="Q131" s="90"/>
      <c r="R131" s="90"/>
      <c r="S131" s="91"/>
      <c r="T131" s="91"/>
      <c r="U131" s="36"/>
    </row>
    <row r="132" spans="1:21" ht="19.5" customHeight="1">
      <c r="A132" s="105" t="s">
        <v>87</v>
      </c>
      <c r="B132" s="106" t="s">
        <v>67</v>
      </c>
      <c r="C132" s="133"/>
      <c r="D132" s="87"/>
      <c r="E132" s="87"/>
      <c r="F132" s="87"/>
      <c r="G132" s="88"/>
      <c r="H132" s="34"/>
      <c r="I132" s="34"/>
      <c r="J132" s="34"/>
      <c r="K132" s="176"/>
      <c r="L132" s="196">
        <v>1091.6</v>
      </c>
      <c r="M132" s="191">
        <f>M134+M135+M136</f>
        <v>1283.86</v>
      </c>
      <c r="N132" s="247">
        <f aca="true" t="shared" si="16" ref="N132:T132">N134+N135+N136</f>
        <v>1379.96</v>
      </c>
      <c r="O132" s="247">
        <f t="shared" si="16"/>
        <v>1432.14</v>
      </c>
      <c r="P132" s="247">
        <f t="shared" si="16"/>
        <v>1441.13</v>
      </c>
      <c r="Q132" s="247">
        <f t="shared" si="16"/>
        <v>1539.0000000000002</v>
      </c>
      <c r="R132" s="247">
        <f t="shared" si="16"/>
        <v>1582.52</v>
      </c>
      <c r="S132" s="247">
        <f t="shared" si="16"/>
        <v>1675.29</v>
      </c>
      <c r="T132" s="247">
        <f t="shared" si="16"/>
        <v>1759.93</v>
      </c>
      <c r="U132" s="36"/>
    </row>
    <row r="133" spans="1:21" ht="23.25" customHeight="1">
      <c r="A133" s="80" t="s">
        <v>82</v>
      </c>
      <c r="B133" s="106"/>
      <c r="C133" s="133"/>
      <c r="D133" s="87"/>
      <c r="E133" s="87"/>
      <c r="F133" s="87"/>
      <c r="G133" s="88"/>
      <c r="H133" s="34"/>
      <c r="I133" s="34"/>
      <c r="J133" s="34"/>
      <c r="K133" s="176"/>
      <c r="L133" s="196"/>
      <c r="M133" s="191"/>
      <c r="N133" s="134"/>
      <c r="O133" s="90"/>
      <c r="P133" s="89"/>
      <c r="Q133" s="90"/>
      <c r="R133" s="90"/>
      <c r="S133" s="91"/>
      <c r="T133" s="91"/>
      <c r="U133" s="36"/>
    </row>
    <row r="134" spans="1:21" ht="19.5" customHeight="1">
      <c r="A134" s="80" t="s">
        <v>181</v>
      </c>
      <c r="B134" s="106" t="s">
        <v>67</v>
      </c>
      <c r="C134" s="133"/>
      <c r="D134" s="87"/>
      <c r="E134" s="87"/>
      <c r="F134" s="87"/>
      <c r="G134" s="88"/>
      <c r="H134" s="34"/>
      <c r="I134" s="34"/>
      <c r="J134" s="34"/>
      <c r="K134" s="176"/>
      <c r="L134" s="196">
        <v>968.36</v>
      </c>
      <c r="M134" s="191">
        <v>1058.52</v>
      </c>
      <c r="N134" s="134">
        <v>1136.54</v>
      </c>
      <c r="O134" s="90">
        <v>1201.44</v>
      </c>
      <c r="P134" s="89">
        <v>1199.21</v>
      </c>
      <c r="Q134" s="90">
        <v>1309.2</v>
      </c>
      <c r="R134" s="90">
        <v>1339.18</v>
      </c>
      <c r="S134" s="91">
        <v>1433.1</v>
      </c>
      <c r="T134" s="91">
        <v>1507.8</v>
      </c>
      <c r="U134" s="36"/>
    </row>
    <row r="135" spans="1:21" ht="19.5" customHeight="1">
      <c r="A135" s="80" t="s">
        <v>182</v>
      </c>
      <c r="B135" s="106" t="s">
        <v>67</v>
      </c>
      <c r="C135" s="133"/>
      <c r="D135" s="87"/>
      <c r="E135" s="87"/>
      <c r="F135" s="87"/>
      <c r="G135" s="88"/>
      <c r="H135" s="34"/>
      <c r="I135" s="34"/>
      <c r="J135" s="34"/>
      <c r="K135" s="176"/>
      <c r="L135" s="196">
        <v>109.16</v>
      </c>
      <c r="M135" s="191">
        <v>107.12</v>
      </c>
      <c r="N135" s="134">
        <v>114.25</v>
      </c>
      <c r="O135" s="90">
        <v>111.8</v>
      </c>
      <c r="P135" s="89">
        <v>113.97</v>
      </c>
      <c r="Q135" s="90">
        <v>111.9</v>
      </c>
      <c r="R135" s="90">
        <v>112.22</v>
      </c>
      <c r="S135" s="91">
        <v>112.32</v>
      </c>
      <c r="T135" s="91">
        <v>117.98</v>
      </c>
      <c r="U135" s="36"/>
    </row>
    <row r="136" spans="1:21" ht="19.5" customHeight="1">
      <c r="A136" s="80" t="s">
        <v>213</v>
      </c>
      <c r="B136" s="106" t="s">
        <v>67</v>
      </c>
      <c r="C136" s="133"/>
      <c r="D136" s="87"/>
      <c r="E136" s="87"/>
      <c r="F136" s="87"/>
      <c r="G136" s="88"/>
      <c r="H136" s="34"/>
      <c r="I136" s="34"/>
      <c r="J136" s="34"/>
      <c r="K136" s="176"/>
      <c r="L136" s="196">
        <v>14.08</v>
      </c>
      <c r="M136" s="191">
        <v>118.22</v>
      </c>
      <c r="N136" s="248">
        <v>129.17</v>
      </c>
      <c r="O136" s="249">
        <v>118.9</v>
      </c>
      <c r="P136" s="89">
        <v>127.95</v>
      </c>
      <c r="Q136" s="90">
        <v>117.9</v>
      </c>
      <c r="R136" s="90">
        <v>131.12</v>
      </c>
      <c r="S136" s="91">
        <v>129.87</v>
      </c>
      <c r="T136" s="91">
        <v>134.15</v>
      </c>
      <c r="U136" s="36"/>
    </row>
    <row r="137" spans="1:21" ht="15.75">
      <c r="A137" s="109" t="s">
        <v>183</v>
      </c>
      <c r="B137" s="106" t="s">
        <v>17</v>
      </c>
      <c r="C137" s="47"/>
      <c r="D137" s="51"/>
      <c r="E137" s="51"/>
      <c r="F137" s="51"/>
      <c r="G137" s="52"/>
      <c r="H137" s="48"/>
      <c r="I137" s="48"/>
      <c r="J137" s="48"/>
      <c r="K137" s="138"/>
      <c r="L137" s="195">
        <v>103.5</v>
      </c>
      <c r="M137" s="192">
        <v>117.6</v>
      </c>
      <c r="N137" s="250">
        <f>N132*100/M132</f>
        <v>107.4852398236568</v>
      </c>
      <c r="O137" s="250">
        <f>O132*100/N132</f>
        <v>103.7812690222905</v>
      </c>
      <c r="P137" s="251">
        <f>P132*100/N132</f>
        <v>104.43273718078784</v>
      </c>
      <c r="Q137" s="250">
        <f>Q132*100/O132</f>
        <v>107.46156102057063</v>
      </c>
      <c r="R137" s="250">
        <f>R132*100/P132</f>
        <v>109.81105105021753</v>
      </c>
      <c r="S137" s="250">
        <f>S132*100/Q132</f>
        <v>108.85575048732942</v>
      </c>
      <c r="T137" s="303">
        <f>T132*100/R132</f>
        <v>111.21060081389177</v>
      </c>
      <c r="U137" s="74"/>
    </row>
    <row r="138" spans="1:21" ht="31.5">
      <c r="A138" s="109" t="s">
        <v>184</v>
      </c>
      <c r="B138" s="106" t="s">
        <v>185</v>
      </c>
      <c r="C138" s="47"/>
      <c r="D138" s="51"/>
      <c r="E138" s="51"/>
      <c r="F138" s="51"/>
      <c r="G138" s="52"/>
      <c r="H138" s="48"/>
      <c r="I138" s="48"/>
      <c r="J138" s="48"/>
      <c r="K138" s="138"/>
      <c r="L138" s="195">
        <v>28796.03</v>
      </c>
      <c r="M138" s="252">
        <v>31636.89</v>
      </c>
      <c r="N138" s="97">
        <v>34135.59</v>
      </c>
      <c r="O138" s="253">
        <v>34316.22</v>
      </c>
      <c r="P138" s="136">
        <v>36784.35</v>
      </c>
      <c r="Q138" s="135">
        <v>37232.83</v>
      </c>
      <c r="R138" s="136">
        <v>39777.07</v>
      </c>
      <c r="S138" s="252">
        <v>40540</v>
      </c>
      <c r="T138" s="252">
        <v>42546</v>
      </c>
      <c r="U138" s="74"/>
    </row>
    <row r="139" spans="1:21" ht="15.75">
      <c r="A139" s="109" t="s">
        <v>186</v>
      </c>
      <c r="B139" s="106" t="s">
        <v>185</v>
      </c>
      <c r="C139" s="47"/>
      <c r="D139" s="51"/>
      <c r="E139" s="51"/>
      <c r="F139" s="51"/>
      <c r="G139" s="52"/>
      <c r="H139" s="48"/>
      <c r="I139" s="48"/>
      <c r="J139" s="48"/>
      <c r="K139" s="138"/>
      <c r="L139" s="195">
        <v>13375</v>
      </c>
      <c r="M139" s="254">
        <v>14445</v>
      </c>
      <c r="N139" s="254">
        <v>17526.29</v>
      </c>
      <c r="O139" s="135">
        <v>18052.08</v>
      </c>
      <c r="P139" s="136">
        <v>18104.66</v>
      </c>
      <c r="Q139" s="136">
        <v>18593.64</v>
      </c>
      <c r="R139" s="97">
        <v>18702.11</v>
      </c>
      <c r="S139" s="234">
        <v>19709.26</v>
      </c>
      <c r="T139" s="234">
        <v>19936.45</v>
      </c>
      <c r="U139" s="74"/>
    </row>
    <row r="140" spans="1:20" ht="36.75" customHeight="1">
      <c r="A140" s="109" t="s">
        <v>187</v>
      </c>
      <c r="B140" s="106" t="s">
        <v>131</v>
      </c>
      <c r="C140" s="47"/>
      <c r="D140" s="51"/>
      <c r="E140" s="51"/>
      <c r="F140" s="51"/>
      <c r="G140" s="52"/>
      <c r="H140" s="48"/>
      <c r="I140" s="48"/>
      <c r="J140" s="48"/>
      <c r="K140" s="138"/>
      <c r="L140" s="195">
        <v>13008</v>
      </c>
      <c r="M140" s="235">
        <v>14384</v>
      </c>
      <c r="N140" s="236">
        <v>15405.26</v>
      </c>
      <c r="O140" s="236">
        <v>15895</v>
      </c>
      <c r="P140" s="236">
        <v>15480</v>
      </c>
      <c r="Q140" s="236">
        <v>15970.26</v>
      </c>
      <c r="R140" s="236">
        <v>15495.27</v>
      </c>
      <c r="S140" s="236">
        <v>15954.700470912001</v>
      </c>
      <c r="T140" s="236">
        <v>15560.812878900477</v>
      </c>
    </row>
    <row r="141" spans="1:20" ht="15.75">
      <c r="A141" s="105" t="s">
        <v>88</v>
      </c>
      <c r="B141" s="106" t="s">
        <v>67</v>
      </c>
      <c r="C141" s="47"/>
      <c r="D141" s="51"/>
      <c r="E141" s="51"/>
      <c r="F141" s="51"/>
      <c r="G141" s="52"/>
      <c r="H141" s="48"/>
      <c r="I141" s="48"/>
      <c r="J141" s="48"/>
      <c r="K141" s="138"/>
      <c r="L141" s="192">
        <v>764.12</v>
      </c>
      <c r="M141" s="136">
        <v>832.86</v>
      </c>
      <c r="N141" s="136">
        <v>911.32</v>
      </c>
      <c r="O141" s="135">
        <v>943.87</v>
      </c>
      <c r="P141" s="136">
        <v>981.46</v>
      </c>
      <c r="Q141" s="136">
        <v>1007.7</v>
      </c>
      <c r="R141" s="97">
        <v>1049.16</v>
      </c>
      <c r="S141" s="97">
        <v>1263.17</v>
      </c>
      <c r="T141" s="97">
        <v>1378.15</v>
      </c>
    </row>
    <row r="142" spans="1:20" ht="15.75">
      <c r="A142" s="80" t="s">
        <v>82</v>
      </c>
      <c r="B142" s="106" t="s">
        <v>89</v>
      </c>
      <c r="C142" s="47"/>
      <c r="D142" s="51"/>
      <c r="E142" s="51"/>
      <c r="F142" s="51"/>
      <c r="G142" s="52"/>
      <c r="H142" s="48"/>
      <c r="I142" s="48"/>
      <c r="J142" s="48"/>
      <c r="K142" s="138"/>
      <c r="L142" s="195"/>
      <c r="M142" s="192"/>
      <c r="N142" s="136"/>
      <c r="O142" s="136"/>
      <c r="P142" s="135"/>
      <c r="Q142" s="136"/>
      <c r="R142" s="136"/>
      <c r="S142" s="97"/>
      <c r="T142" s="97"/>
    </row>
    <row r="143" spans="1:20" ht="15.75">
      <c r="A143" s="80" t="s">
        <v>90</v>
      </c>
      <c r="B143" s="106" t="s">
        <v>67</v>
      </c>
      <c r="C143" s="47"/>
      <c r="D143" s="51"/>
      <c r="E143" s="51"/>
      <c r="F143" s="51"/>
      <c r="G143" s="52"/>
      <c r="H143" s="48"/>
      <c r="I143" s="48"/>
      <c r="J143" s="48"/>
      <c r="K143" s="138"/>
      <c r="L143" s="195">
        <v>458.47</v>
      </c>
      <c r="M143" s="192">
        <v>474.22</v>
      </c>
      <c r="N143" s="250">
        <v>499.72</v>
      </c>
      <c r="O143" s="136">
        <v>539.7</v>
      </c>
      <c r="P143" s="135">
        <v>549.69</v>
      </c>
      <c r="Q143" s="136">
        <v>582.88</v>
      </c>
      <c r="R143" s="136">
        <v>704.62</v>
      </c>
      <c r="S143" s="234">
        <v>829.5</v>
      </c>
      <c r="T143" s="97">
        <v>965.08</v>
      </c>
    </row>
    <row r="144" spans="1:20" ht="15.75">
      <c r="A144" s="80" t="s">
        <v>91</v>
      </c>
      <c r="B144" s="106" t="s">
        <v>67</v>
      </c>
      <c r="C144" s="47"/>
      <c r="D144" s="51"/>
      <c r="E144" s="51"/>
      <c r="F144" s="51"/>
      <c r="G144" s="52"/>
      <c r="H144" s="48"/>
      <c r="I144" s="48"/>
      <c r="J144" s="48"/>
      <c r="K144" s="138"/>
      <c r="L144" s="195">
        <v>275.08</v>
      </c>
      <c r="M144" s="255">
        <v>289.11</v>
      </c>
      <c r="N144" s="256">
        <v>299.83</v>
      </c>
      <c r="O144" s="255">
        <v>343.82</v>
      </c>
      <c r="P144" s="257">
        <v>329.81</v>
      </c>
      <c r="Q144" s="250">
        <v>349.73</v>
      </c>
      <c r="R144" s="250">
        <v>362.77</v>
      </c>
      <c r="S144" s="137">
        <v>477.7</v>
      </c>
      <c r="T144" s="97">
        <v>499.05</v>
      </c>
    </row>
    <row r="145" spans="1:20" ht="31.5">
      <c r="A145" s="80" t="s">
        <v>92</v>
      </c>
      <c r="B145" s="110" t="s">
        <v>147</v>
      </c>
      <c r="C145" s="47"/>
      <c r="D145" s="51"/>
      <c r="E145" s="51"/>
      <c r="F145" s="51"/>
      <c r="G145" s="52"/>
      <c r="H145" s="48"/>
      <c r="I145" s="48"/>
      <c r="J145" s="48"/>
      <c r="K145" s="138"/>
      <c r="L145" s="195">
        <v>99.34</v>
      </c>
      <c r="M145" s="258">
        <v>99.34</v>
      </c>
      <c r="N145" s="252">
        <v>108.27</v>
      </c>
      <c r="O145" s="252">
        <v>116.94</v>
      </c>
      <c r="P145" s="252">
        <v>119.1</v>
      </c>
      <c r="Q145" s="252">
        <v>126.29</v>
      </c>
      <c r="R145" s="252">
        <v>131</v>
      </c>
      <c r="S145" s="97">
        <v>136.39</v>
      </c>
      <c r="T145" s="234">
        <v>144.1</v>
      </c>
    </row>
    <row r="146" spans="1:20" ht="18.75" customHeight="1">
      <c r="A146" s="80" t="s">
        <v>93</v>
      </c>
      <c r="B146" s="106" t="s">
        <v>67</v>
      </c>
      <c r="C146" s="47"/>
      <c r="D146" s="51"/>
      <c r="E146" s="51"/>
      <c r="F146" s="51"/>
      <c r="G146" s="52"/>
      <c r="H146" s="48"/>
      <c r="I146" s="48"/>
      <c r="J146" s="48"/>
      <c r="K146" s="138"/>
      <c r="L146" s="195">
        <v>206.31</v>
      </c>
      <c r="M146" s="258">
        <f aca="true" t="shared" si="17" ref="M146:T146">M141-M143-M145</f>
        <v>259.29999999999995</v>
      </c>
      <c r="N146" s="252">
        <f t="shared" si="17"/>
        <v>303.33000000000004</v>
      </c>
      <c r="O146" s="252">
        <f t="shared" si="17"/>
        <v>287.22999999999996</v>
      </c>
      <c r="P146" s="252">
        <f t="shared" si="17"/>
        <v>312.66999999999996</v>
      </c>
      <c r="Q146" s="252">
        <f t="shared" si="17"/>
        <v>298.53000000000003</v>
      </c>
      <c r="R146" s="252">
        <f t="shared" si="17"/>
        <v>213.54000000000008</v>
      </c>
      <c r="S146" s="234">
        <f t="shared" si="17"/>
        <v>297.2800000000001</v>
      </c>
      <c r="T146" s="234">
        <f t="shared" si="17"/>
        <v>268.97</v>
      </c>
    </row>
    <row r="147" spans="1:20" ht="34.5" customHeight="1">
      <c r="A147" s="109" t="s">
        <v>188</v>
      </c>
      <c r="B147" s="106" t="s">
        <v>67</v>
      </c>
      <c r="C147" s="47"/>
      <c r="D147" s="51"/>
      <c r="E147" s="51"/>
      <c r="F147" s="51"/>
      <c r="G147" s="52"/>
      <c r="H147" s="48"/>
      <c r="I147" s="48"/>
      <c r="J147" s="48"/>
      <c r="K147" s="138"/>
      <c r="L147" s="259">
        <f aca="true" t="shared" si="18" ref="L147:T147">L132-L141</f>
        <v>327.4799999999999</v>
      </c>
      <c r="M147" s="259">
        <f t="shared" si="18"/>
        <v>450.9999999999999</v>
      </c>
      <c r="N147" s="107">
        <f t="shared" si="18"/>
        <v>468.64</v>
      </c>
      <c r="O147" s="234">
        <f t="shared" si="18"/>
        <v>488.2700000000001</v>
      </c>
      <c r="P147" s="234">
        <f t="shared" si="18"/>
        <v>459.6700000000001</v>
      </c>
      <c r="Q147" s="234">
        <f t="shared" si="18"/>
        <v>531.3000000000002</v>
      </c>
      <c r="R147" s="234">
        <f t="shared" si="18"/>
        <v>533.3599999999999</v>
      </c>
      <c r="S147" s="234">
        <f t="shared" si="18"/>
        <v>412.1199999999999</v>
      </c>
      <c r="T147" s="234">
        <f t="shared" si="18"/>
        <v>381.78</v>
      </c>
    </row>
    <row r="148" spans="1:20" ht="23.25" customHeight="1">
      <c r="A148" s="139" t="s">
        <v>144</v>
      </c>
      <c r="B148" s="53"/>
      <c r="C148" s="47"/>
      <c r="D148" s="56"/>
      <c r="E148" s="56"/>
      <c r="F148" s="56"/>
      <c r="G148" s="52"/>
      <c r="H148" s="48"/>
      <c r="I148" s="48"/>
      <c r="J148" s="48"/>
      <c r="K148" s="138"/>
      <c r="L148" s="195"/>
      <c r="M148" s="193"/>
      <c r="N148" s="141"/>
      <c r="O148" s="142"/>
      <c r="P148" s="140"/>
      <c r="Q148" s="142"/>
      <c r="R148" s="142"/>
      <c r="S148" s="199"/>
      <c r="T148" s="199"/>
    </row>
    <row r="149" spans="1:20" ht="15.75">
      <c r="A149" s="98" t="s">
        <v>94</v>
      </c>
      <c r="B149" s="73" t="s">
        <v>15</v>
      </c>
      <c r="C149" s="47"/>
      <c r="D149" s="51"/>
      <c r="E149" s="51"/>
      <c r="F149" s="51"/>
      <c r="G149" s="52"/>
      <c r="H149" s="48"/>
      <c r="I149" s="48"/>
      <c r="J149" s="48"/>
      <c r="K149" s="138"/>
      <c r="L149" s="195">
        <v>2.543</v>
      </c>
      <c r="M149" s="260">
        <v>2.544</v>
      </c>
      <c r="N149" s="198">
        <v>2.546</v>
      </c>
      <c r="O149" s="260">
        <v>2.531</v>
      </c>
      <c r="P149" s="261">
        <v>2.544</v>
      </c>
      <c r="Q149" s="262">
        <v>2.49</v>
      </c>
      <c r="R149" s="262">
        <v>2.51</v>
      </c>
      <c r="S149" s="263">
        <v>2.51</v>
      </c>
      <c r="T149" s="263">
        <v>2.52</v>
      </c>
    </row>
    <row r="150" spans="1:20" ht="31.5">
      <c r="A150" s="139" t="s">
        <v>95</v>
      </c>
      <c r="B150" s="73" t="s">
        <v>15</v>
      </c>
      <c r="C150" s="47">
        <v>1</v>
      </c>
      <c r="D150" s="51"/>
      <c r="E150" s="51"/>
      <c r="F150" s="51"/>
      <c r="G150" s="52" t="s">
        <v>16</v>
      </c>
      <c r="H150" s="48"/>
      <c r="I150" s="48"/>
      <c r="J150" s="48"/>
      <c r="K150" s="138"/>
      <c r="L150" s="195">
        <v>1.715</v>
      </c>
      <c r="M150" s="264">
        <f aca="true" t="shared" si="19" ref="M150:T150">M151+M152+M153</f>
        <v>1.738</v>
      </c>
      <c r="N150" s="243">
        <f t="shared" si="19"/>
        <v>1.746</v>
      </c>
      <c r="O150" s="243">
        <f t="shared" si="19"/>
        <v>1.696</v>
      </c>
      <c r="P150" s="243">
        <f>P151+P152+P153</f>
        <v>1.7429999999999999</v>
      </c>
      <c r="Q150" s="243">
        <f t="shared" si="19"/>
        <v>1.7149999999999999</v>
      </c>
      <c r="R150" s="243">
        <f t="shared" si="19"/>
        <v>1.748</v>
      </c>
      <c r="S150" s="243">
        <f>S151+S152+S153</f>
        <v>1.7</v>
      </c>
      <c r="T150" s="234">
        <f t="shared" si="19"/>
        <v>1.735</v>
      </c>
    </row>
    <row r="151" spans="1:20" ht="47.25">
      <c r="A151" s="98" t="s">
        <v>96</v>
      </c>
      <c r="B151" s="73" t="s">
        <v>15</v>
      </c>
      <c r="C151" s="47">
        <v>1</v>
      </c>
      <c r="D151" s="51"/>
      <c r="E151" s="51"/>
      <c r="F151" s="51"/>
      <c r="G151" s="52" t="s">
        <v>16</v>
      </c>
      <c r="H151" s="48"/>
      <c r="I151" s="48"/>
      <c r="J151" s="48"/>
      <c r="K151" s="138"/>
      <c r="L151" s="195">
        <v>0.937</v>
      </c>
      <c r="M151" s="231">
        <v>0.943</v>
      </c>
      <c r="N151" s="265">
        <v>0.93</v>
      </c>
      <c r="O151" s="232">
        <v>0.921</v>
      </c>
      <c r="P151" s="233">
        <v>0.93</v>
      </c>
      <c r="Q151" s="232">
        <v>0.92</v>
      </c>
      <c r="R151" s="232">
        <v>0.92</v>
      </c>
      <c r="S151" s="234">
        <v>0.92</v>
      </c>
      <c r="T151" s="234">
        <v>0.93</v>
      </c>
    </row>
    <row r="152" spans="1:20" ht="31.5">
      <c r="A152" s="98" t="s">
        <v>97</v>
      </c>
      <c r="B152" s="73" t="s">
        <v>15</v>
      </c>
      <c r="C152" s="47">
        <v>1</v>
      </c>
      <c r="D152" s="51"/>
      <c r="E152" s="51"/>
      <c r="F152" s="51"/>
      <c r="G152" s="52" t="s">
        <v>16</v>
      </c>
      <c r="H152" s="48"/>
      <c r="I152" s="48"/>
      <c r="J152" s="48"/>
      <c r="K152" s="138"/>
      <c r="L152" s="195">
        <v>0.107</v>
      </c>
      <c r="M152" s="231">
        <v>0.721</v>
      </c>
      <c r="N152" s="232">
        <v>0.729</v>
      </c>
      <c r="O152" s="232">
        <v>0.69</v>
      </c>
      <c r="P152" s="233">
        <v>0.72</v>
      </c>
      <c r="Q152" s="232">
        <v>0.71</v>
      </c>
      <c r="R152" s="232">
        <v>0.733</v>
      </c>
      <c r="S152" s="234">
        <v>0.69</v>
      </c>
      <c r="T152" s="234">
        <v>0.71</v>
      </c>
    </row>
    <row r="153" spans="1:20" ht="15.75">
      <c r="A153" s="98" t="s">
        <v>98</v>
      </c>
      <c r="B153" s="73" t="s">
        <v>15</v>
      </c>
      <c r="C153" s="47">
        <v>1</v>
      </c>
      <c r="D153" s="51"/>
      <c r="E153" s="51"/>
      <c r="F153" s="51"/>
      <c r="G153" s="52" t="s">
        <v>16</v>
      </c>
      <c r="H153" s="48"/>
      <c r="I153" s="48"/>
      <c r="J153" s="48"/>
      <c r="K153" s="138"/>
      <c r="L153" s="195">
        <v>0.085</v>
      </c>
      <c r="M153" s="231">
        <f>M155+M156</f>
        <v>0.074</v>
      </c>
      <c r="N153" s="232">
        <v>0.087</v>
      </c>
      <c r="O153" s="232">
        <v>0.085</v>
      </c>
      <c r="P153" s="233">
        <v>0.093</v>
      </c>
      <c r="Q153" s="232">
        <v>0.085</v>
      </c>
      <c r="R153" s="232">
        <v>0.095</v>
      </c>
      <c r="S153" s="234">
        <v>0.09</v>
      </c>
      <c r="T153" s="234">
        <v>0.095</v>
      </c>
    </row>
    <row r="154" spans="1:20" ht="15.75">
      <c r="A154" s="98" t="s">
        <v>212</v>
      </c>
      <c r="B154" s="73"/>
      <c r="C154" s="47"/>
      <c r="D154" s="51"/>
      <c r="E154" s="51"/>
      <c r="F154" s="51"/>
      <c r="G154" s="52"/>
      <c r="H154" s="48"/>
      <c r="I154" s="48"/>
      <c r="J154" s="48"/>
      <c r="K154" s="138"/>
      <c r="L154" s="266"/>
      <c r="M154" s="267"/>
      <c r="N154" s="262"/>
      <c r="O154" s="262"/>
      <c r="P154" s="261"/>
      <c r="Q154" s="262"/>
      <c r="R154" s="262"/>
      <c r="S154" s="263"/>
      <c r="T154" s="263"/>
    </row>
    <row r="155" spans="1:20" ht="47.25">
      <c r="A155" s="98" t="s">
        <v>99</v>
      </c>
      <c r="B155" s="73" t="s">
        <v>15</v>
      </c>
      <c r="C155" s="47">
        <v>1</v>
      </c>
      <c r="D155" s="51"/>
      <c r="E155" s="51"/>
      <c r="F155" s="51"/>
      <c r="G155" s="52" t="s">
        <v>16</v>
      </c>
      <c r="H155" s="48"/>
      <c r="I155" s="48"/>
      <c r="J155" s="48"/>
      <c r="K155" s="138"/>
      <c r="L155" s="195">
        <v>0.003</v>
      </c>
      <c r="M155" s="198">
        <v>0.003</v>
      </c>
      <c r="N155" s="198">
        <v>0.003</v>
      </c>
      <c r="O155" s="198">
        <v>0.003</v>
      </c>
      <c r="P155" s="198">
        <v>0.003</v>
      </c>
      <c r="Q155" s="198">
        <v>0.003</v>
      </c>
      <c r="R155" s="198">
        <v>0.003</v>
      </c>
      <c r="S155" s="198">
        <v>0.003</v>
      </c>
      <c r="T155" s="198">
        <v>0.003</v>
      </c>
    </row>
    <row r="156" spans="1:20" ht="78.75">
      <c r="A156" s="98" t="s">
        <v>100</v>
      </c>
      <c r="B156" s="73" t="s">
        <v>15</v>
      </c>
      <c r="C156" s="47">
        <v>1</v>
      </c>
      <c r="D156" s="51"/>
      <c r="E156" s="51"/>
      <c r="F156" s="51"/>
      <c r="G156" s="52" t="s">
        <v>16</v>
      </c>
      <c r="H156" s="48"/>
      <c r="I156" s="48"/>
      <c r="J156" s="48"/>
      <c r="K156" s="138"/>
      <c r="L156" s="268">
        <v>0.05</v>
      </c>
      <c r="M156" s="269">
        <v>0.071</v>
      </c>
      <c r="N156" s="265">
        <v>0.054</v>
      </c>
      <c r="O156" s="265">
        <v>0.052</v>
      </c>
      <c r="P156" s="265">
        <v>0.056</v>
      </c>
      <c r="Q156" s="265">
        <v>0.058</v>
      </c>
      <c r="R156" s="265">
        <v>0.058</v>
      </c>
      <c r="S156" s="270">
        <v>0.061</v>
      </c>
      <c r="T156" s="270">
        <v>0.065</v>
      </c>
    </row>
    <row r="157" spans="1:20" ht="47.25">
      <c r="A157" s="98" t="s">
        <v>101</v>
      </c>
      <c r="B157" s="73" t="s">
        <v>15</v>
      </c>
      <c r="C157" s="47">
        <v>1</v>
      </c>
      <c r="D157" s="51"/>
      <c r="E157" s="51"/>
      <c r="F157" s="51"/>
      <c r="G157" s="52" t="s">
        <v>16</v>
      </c>
      <c r="H157" s="48"/>
      <c r="I157" s="48"/>
      <c r="J157" s="48"/>
      <c r="K157" s="138"/>
      <c r="L157" s="195">
        <v>0.21</v>
      </c>
      <c r="M157" s="231">
        <v>0.203</v>
      </c>
      <c r="N157" s="232">
        <v>0.2</v>
      </c>
      <c r="O157" s="232">
        <v>0.198</v>
      </c>
      <c r="P157" s="233">
        <v>0.195</v>
      </c>
      <c r="Q157" s="232">
        <v>0.2</v>
      </c>
      <c r="R157" s="232">
        <v>0.192</v>
      </c>
      <c r="S157" s="234">
        <v>0.199</v>
      </c>
      <c r="T157" s="234">
        <v>0.192</v>
      </c>
    </row>
    <row r="158" spans="1:20" ht="31.5">
      <c r="A158" s="98" t="s">
        <v>102</v>
      </c>
      <c r="B158" s="73" t="s">
        <v>46</v>
      </c>
      <c r="C158" s="47">
        <v>1</v>
      </c>
      <c r="D158" s="51"/>
      <c r="E158" s="51"/>
      <c r="F158" s="51"/>
      <c r="G158" s="52" t="s">
        <v>16</v>
      </c>
      <c r="H158" s="48"/>
      <c r="I158" s="48"/>
      <c r="J158" s="48"/>
      <c r="K158" s="138"/>
      <c r="L158" s="195">
        <v>2.6</v>
      </c>
      <c r="M158" s="192">
        <v>2.4</v>
      </c>
      <c r="N158" s="136">
        <v>2.3</v>
      </c>
      <c r="O158" s="136">
        <v>2.3</v>
      </c>
      <c r="P158" s="135">
        <v>2.2</v>
      </c>
      <c r="Q158" s="136">
        <v>2.3</v>
      </c>
      <c r="R158" s="136">
        <v>2.3</v>
      </c>
      <c r="S158" s="107">
        <v>2.3</v>
      </c>
      <c r="T158" s="107">
        <v>2.2</v>
      </c>
    </row>
    <row r="159" spans="1:21" s="146" customFormat="1" ht="47.25">
      <c r="A159" s="98" t="s">
        <v>103</v>
      </c>
      <c r="B159" s="73" t="s">
        <v>15</v>
      </c>
      <c r="C159" s="143">
        <v>1</v>
      </c>
      <c r="D159" s="51"/>
      <c r="E159" s="51"/>
      <c r="F159" s="51"/>
      <c r="G159" s="52" t="s">
        <v>16</v>
      </c>
      <c r="H159" s="144"/>
      <c r="I159" s="144"/>
      <c r="J159" s="144"/>
      <c r="K159" s="180"/>
      <c r="L159" s="195">
        <v>0.044</v>
      </c>
      <c r="M159" s="267">
        <v>0.039</v>
      </c>
      <c r="N159" s="262">
        <v>0.04</v>
      </c>
      <c r="O159" s="262">
        <v>0.04</v>
      </c>
      <c r="P159" s="261">
        <v>0.038</v>
      </c>
      <c r="Q159" s="262">
        <v>0.041</v>
      </c>
      <c r="R159" s="262">
        <v>0.04</v>
      </c>
      <c r="S159" s="234">
        <v>0.04</v>
      </c>
      <c r="T159" s="234">
        <v>0.039</v>
      </c>
      <c r="U159" s="145"/>
    </row>
    <row r="160" spans="1:21" ht="31.5">
      <c r="A160" s="98" t="s">
        <v>104</v>
      </c>
      <c r="B160" s="73" t="s">
        <v>15</v>
      </c>
      <c r="C160" s="16"/>
      <c r="D160" s="16"/>
      <c r="E160" s="16"/>
      <c r="F160" s="16"/>
      <c r="G160" s="16"/>
      <c r="L160" s="97">
        <v>1.37</v>
      </c>
      <c r="M160" s="271">
        <v>1.372</v>
      </c>
      <c r="N160" s="234">
        <v>1.44</v>
      </c>
      <c r="O160" s="234">
        <v>1.46</v>
      </c>
      <c r="P160" s="234">
        <v>1.47</v>
      </c>
      <c r="Q160" s="234">
        <v>1.48</v>
      </c>
      <c r="R160" s="234">
        <v>1.49</v>
      </c>
      <c r="S160" s="234">
        <v>1.49</v>
      </c>
      <c r="T160" s="234">
        <v>1.5</v>
      </c>
      <c r="U160" s="74"/>
    </row>
    <row r="161" spans="1:21" ht="47.25">
      <c r="A161" s="109" t="s">
        <v>190</v>
      </c>
      <c r="B161" s="73" t="s">
        <v>185</v>
      </c>
      <c r="C161" s="16"/>
      <c r="D161" s="16"/>
      <c r="E161" s="16"/>
      <c r="F161" s="16"/>
      <c r="G161" s="16"/>
      <c r="L161" s="234">
        <v>48792.9</v>
      </c>
      <c r="M161" s="271">
        <v>56756.5</v>
      </c>
      <c r="N161" s="234">
        <v>60227.8</v>
      </c>
      <c r="O161" s="234">
        <v>64082.38</v>
      </c>
      <c r="P161" s="234">
        <v>64202.83</v>
      </c>
      <c r="Q161" s="234">
        <v>68247.73</v>
      </c>
      <c r="R161" s="234">
        <v>68504.42</v>
      </c>
      <c r="S161" s="234">
        <v>73707.55</v>
      </c>
      <c r="T161" s="234">
        <v>74875.33</v>
      </c>
      <c r="U161" s="74"/>
    </row>
    <row r="162" spans="1:21" ht="47.25">
      <c r="A162" s="109" t="s">
        <v>190</v>
      </c>
      <c r="B162" s="110" t="s">
        <v>17</v>
      </c>
      <c r="C162" s="16"/>
      <c r="D162" s="16"/>
      <c r="E162" s="16"/>
      <c r="F162" s="16"/>
      <c r="G162" s="16"/>
      <c r="L162" s="234">
        <v>109</v>
      </c>
      <c r="M162" s="235">
        <v>116.32</v>
      </c>
      <c r="N162" s="236">
        <v>106.6</v>
      </c>
      <c r="O162" s="236">
        <v>106.4</v>
      </c>
      <c r="P162" s="236">
        <v>106.6</v>
      </c>
      <c r="Q162" s="236">
        <v>106.5</v>
      </c>
      <c r="R162" s="236">
        <v>106.7</v>
      </c>
      <c r="S162" s="236">
        <v>108</v>
      </c>
      <c r="T162" s="236">
        <v>109.3</v>
      </c>
      <c r="U162" s="74"/>
    </row>
    <row r="163" spans="1:24" s="146" customFormat="1" ht="33.75" customHeight="1">
      <c r="A163" s="98" t="s">
        <v>105</v>
      </c>
      <c r="B163" s="73" t="s">
        <v>106</v>
      </c>
      <c r="C163" s="47">
        <v>1</v>
      </c>
      <c r="D163" s="51"/>
      <c r="E163" s="51"/>
      <c r="F163" s="51"/>
      <c r="G163" s="52" t="s">
        <v>16</v>
      </c>
      <c r="H163" s="48"/>
      <c r="I163" s="48"/>
      <c r="J163" s="48"/>
      <c r="K163" s="138"/>
      <c r="L163" s="195">
        <v>806.891</v>
      </c>
      <c r="M163" s="272">
        <v>930.622</v>
      </c>
      <c r="N163" s="265">
        <v>1037.85</v>
      </c>
      <c r="O163" s="265">
        <v>1162.39</v>
      </c>
      <c r="P163" s="246">
        <v>1171.73</v>
      </c>
      <c r="Q163" s="265">
        <v>1290.25</v>
      </c>
      <c r="R163" s="265">
        <v>1312.34</v>
      </c>
      <c r="S163" s="270">
        <v>1438.63</v>
      </c>
      <c r="T163" s="270">
        <v>1473.76</v>
      </c>
      <c r="U163" s="147"/>
      <c r="X163" s="175"/>
    </row>
    <row r="164" spans="1:20" ht="24" customHeight="1">
      <c r="A164" s="6" t="s">
        <v>145</v>
      </c>
      <c r="B164" s="73"/>
      <c r="C164" s="47"/>
      <c r="D164" s="51"/>
      <c r="E164" s="51"/>
      <c r="F164" s="51"/>
      <c r="G164" s="52"/>
      <c r="H164" s="48"/>
      <c r="I164" s="48"/>
      <c r="J164" s="48"/>
      <c r="K164" s="138"/>
      <c r="L164" s="195"/>
      <c r="M164" s="186"/>
      <c r="N164" s="49"/>
      <c r="O164" s="49"/>
      <c r="P164" s="50"/>
      <c r="Q164" s="49"/>
      <c r="R164" s="49"/>
      <c r="S164" s="97"/>
      <c r="T164" s="97"/>
    </row>
    <row r="165" spans="1:21" s="153" customFormat="1" ht="36.75" customHeight="1">
      <c r="A165" s="83" t="s">
        <v>122</v>
      </c>
      <c r="B165" s="9" t="s">
        <v>110</v>
      </c>
      <c r="C165" s="148">
        <v>1</v>
      </c>
      <c r="D165" s="149"/>
      <c r="E165" s="149"/>
      <c r="F165" s="149"/>
      <c r="G165" s="150" t="s">
        <v>16</v>
      </c>
      <c r="H165" s="151"/>
      <c r="I165" s="151"/>
      <c r="J165" s="151"/>
      <c r="K165" s="181"/>
      <c r="L165" s="273">
        <v>243</v>
      </c>
      <c r="M165" s="274">
        <v>242</v>
      </c>
      <c r="N165" s="275">
        <v>249</v>
      </c>
      <c r="O165" s="276">
        <v>250</v>
      </c>
      <c r="P165" s="276">
        <v>259</v>
      </c>
      <c r="Q165" s="277">
        <v>253</v>
      </c>
      <c r="R165" s="278">
        <v>261</v>
      </c>
      <c r="S165" s="277">
        <v>259</v>
      </c>
      <c r="T165" s="278">
        <v>263</v>
      </c>
      <c r="U165" s="152"/>
    </row>
    <row r="166" spans="1:20" ht="31.5">
      <c r="A166" s="139" t="s">
        <v>108</v>
      </c>
      <c r="B166" s="73"/>
      <c r="C166" s="47">
        <v>1</v>
      </c>
      <c r="D166" s="99"/>
      <c r="E166" s="99"/>
      <c r="F166" s="99"/>
      <c r="G166" s="52" t="s">
        <v>16</v>
      </c>
      <c r="H166" s="48"/>
      <c r="I166" s="48"/>
      <c r="J166" s="48"/>
      <c r="K166" s="138"/>
      <c r="L166" s="195"/>
      <c r="M166" s="200"/>
      <c r="N166" s="201"/>
      <c r="O166" s="201"/>
      <c r="P166" s="201"/>
      <c r="Q166" s="201"/>
      <c r="R166" s="201"/>
      <c r="S166" s="201"/>
      <c r="T166" s="201"/>
    </row>
    <row r="167" spans="1:20" ht="16.5" customHeight="1">
      <c r="A167" s="98" t="s">
        <v>109</v>
      </c>
      <c r="B167" s="73" t="s">
        <v>110</v>
      </c>
      <c r="C167" s="47"/>
      <c r="D167" s="51"/>
      <c r="E167" s="51"/>
      <c r="F167" s="51"/>
      <c r="G167" s="52"/>
      <c r="H167" s="48"/>
      <c r="I167" s="48"/>
      <c r="J167" s="48"/>
      <c r="K167" s="138"/>
      <c r="L167" s="195">
        <v>465</v>
      </c>
      <c r="M167" s="279">
        <v>468</v>
      </c>
      <c r="N167" s="280">
        <v>478</v>
      </c>
      <c r="O167" s="136">
        <v>468</v>
      </c>
      <c r="P167" s="135">
        <v>478</v>
      </c>
      <c r="Q167" s="136">
        <v>467</v>
      </c>
      <c r="R167" s="136">
        <v>478</v>
      </c>
      <c r="S167" s="136">
        <v>472</v>
      </c>
      <c r="T167" s="252">
        <v>479</v>
      </c>
    </row>
    <row r="168" spans="1:20" ht="31.5">
      <c r="A168" s="98" t="s">
        <v>111</v>
      </c>
      <c r="B168" s="73" t="s">
        <v>110</v>
      </c>
      <c r="C168" s="47">
        <v>1</v>
      </c>
      <c r="D168" s="51"/>
      <c r="E168" s="53"/>
      <c r="F168" s="51"/>
      <c r="G168" s="52" t="s">
        <v>16</v>
      </c>
      <c r="H168" s="48"/>
      <c r="I168" s="48"/>
      <c r="J168" s="48"/>
      <c r="K168" s="138"/>
      <c r="L168" s="195">
        <v>80</v>
      </c>
      <c r="M168" s="192">
        <v>260</v>
      </c>
      <c r="N168" s="136">
        <v>200</v>
      </c>
      <c r="O168" s="136">
        <v>230</v>
      </c>
      <c r="P168" s="135">
        <v>240</v>
      </c>
      <c r="Q168" s="136">
        <v>235</v>
      </c>
      <c r="R168" s="136">
        <v>245</v>
      </c>
      <c r="S168" s="281">
        <v>260</v>
      </c>
      <c r="T168" s="281">
        <v>275</v>
      </c>
    </row>
    <row r="169" spans="1:20" ht="31.5">
      <c r="A169" s="322" t="s">
        <v>112</v>
      </c>
      <c r="B169" s="323" t="s">
        <v>107</v>
      </c>
      <c r="C169" s="324">
        <v>1</v>
      </c>
      <c r="D169" s="325"/>
      <c r="E169" s="325"/>
      <c r="F169" s="325"/>
      <c r="G169" s="326" t="s">
        <v>16</v>
      </c>
      <c r="H169" s="327"/>
      <c r="I169" s="327"/>
      <c r="J169" s="327"/>
      <c r="K169" s="328"/>
      <c r="L169" s="195">
        <v>0</v>
      </c>
      <c r="M169" s="329">
        <v>0</v>
      </c>
      <c r="N169" s="330">
        <v>0</v>
      </c>
      <c r="O169" s="330">
        <v>0</v>
      </c>
      <c r="P169" s="251">
        <v>0</v>
      </c>
      <c r="Q169" s="330">
        <v>0</v>
      </c>
      <c r="R169" s="330">
        <v>0</v>
      </c>
      <c r="S169" s="107">
        <v>0</v>
      </c>
      <c r="T169" s="107">
        <v>0</v>
      </c>
    </row>
    <row r="170" spans="1:20" ht="15.75">
      <c r="A170" s="313" t="s">
        <v>113</v>
      </c>
      <c r="B170" s="314"/>
      <c r="C170" s="315">
        <v>1</v>
      </c>
      <c r="D170" s="316"/>
      <c r="E170" s="316"/>
      <c r="F170" s="316"/>
      <c r="G170" s="317" t="s">
        <v>16</v>
      </c>
      <c r="H170" s="318"/>
      <c r="I170" s="318"/>
      <c r="J170" s="318"/>
      <c r="K170" s="319"/>
      <c r="L170" s="268"/>
      <c r="M170" s="320"/>
      <c r="N170" s="321"/>
      <c r="O170" s="321"/>
      <c r="P170" s="321"/>
      <c r="Q170" s="321"/>
      <c r="R170" s="321"/>
      <c r="S170" s="321"/>
      <c r="T170" s="321"/>
    </row>
    <row r="171" spans="1:20" ht="31.5">
      <c r="A171" s="98" t="s">
        <v>114</v>
      </c>
      <c r="B171" s="73" t="s">
        <v>110</v>
      </c>
      <c r="C171" s="47">
        <v>1</v>
      </c>
      <c r="D171" s="51"/>
      <c r="E171" s="51"/>
      <c r="F171" s="51"/>
      <c r="G171" s="52" t="s">
        <v>16</v>
      </c>
      <c r="H171" s="48"/>
      <c r="I171" s="48"/>
      <c r="J171" s="48"/>
      <c r="K171" s="138"/>
      <c r="L171" s="195">
        <v>5</v>
      </c>
      <c r="M171" s="284">
        <v>64</v>
      </c>
      <c r="N171" s="254">
        <v>73</v>
      </c>
      <c r="O171" s="254">
        <v>73</v>
      </c>
      <c r="P171" s="285">
        <v>75</v>
      </c>
      <c r="Q171" s="254">
        <v>75</v>
      </c>
      <c r="R171" s="254">
        <v>80</v>
      </c>
      <c r="S171" s="286">
        <v>82</v>
      </c>
      <c r="T171" s="286">
        <v>84</v>
      </c>
    </row>
    <row r="172" spans="1:20" ht="31.5">
      <c r="A172" s="98" t="s">
        <v>115</v>
      </c>
      <c r="B172" s="73" t="s">
        <v>110</v>
      </c>
      <c r="C172" s="47">
        <v>1</v>
      </c>
      <c r="D172" s="51"/>
      <c r="E172" s="51"/>
      <c r="F172" s="51"/>
      <c r="G172" s="52" t="s">
        <v>16</v>
      </c>
      <c r="H172" s="48"/>
      <c r="I172" s="48"/>
      <c r="J172" s="48"/>
      <c r="K172" s="138"/>
      <c r="L172" s="195">
        <v>0</v>
      </c>
      <c r="M172" s="192">
        <v>0</v>
      </c>
      <c r="N172" s="136">
        <v>0</v>
      </c>
      <c r="O172" s="136">
        <v>0</v>
      </c>
      <c r="P172" s="135">
        <v>0</v>
      </c>
      <c r="Q172" s="136">
        <v>0</v>
      </c>
      <c r="R172" s="136">
        <v>0</v>
      </c>
      <c r="S172" s="281">
        <v>0</v>
      </c>
      <c r="T172" s="281">
        <v>0</v>
      </c>
    </row>
    <row r="173" spans="1:20" ht="63">
      <c r="A173" s="98" t="s">
        <v>116</v>
      </c>
      <c r="B173" s="73" t="s">
        <v>117</v>
      </c>
      <c r="C173" s="47">
        <v>1</v>
      </c>
      <c r="D173" s="51"/>
      <c r="E173" s="51"/>
      <c r="F173" s="51"/>
      <c r="G173" s="52" t="s">
        <v>16</v>
      </c>
      <c r="H173" s="48"/>
      <c r="I173" s="48"/>
      <c r="J173" s="48"/>
      <c r="K173" s="138"/>
      <c r="L173" s="195">
        <v>100</v>
      </c>
      <c r="M173" s="192">
        <v>100</v>
      </c>
      <c r="N173" s="136">
        <v>100</v>
      </c>
      <c r="O173" s="136">
        <v>100</v>
      </c>
      <c r="P173" s="135">
        <v>100</v>
      </c>
      <c r="Q173" s="136">
        <v>100</v>
      </c>
      <c r="R173" s="136">
        <v>100</v>
      </c>
      <c r="S173" s="107">
        <v>100</v>
      </c>
      <c r="T173" s="107">
        <v>100</v>
      </c>
    </row>
    <row r="174" spans="1:20" ht="15.75">
      <c r="A174" s="15" t="s">
        <v>150</v>
      </c>
      <c r="B174" s="305"/>
      <c r="C174" s="306"/>
      <c r="D174" s="306"/>
      <c r="E174" s="306"/>
      <c r="F174" s="306"/>
      <c r="G174" s="306"/>
      <c r="H174" s="306"/>
      <c r="I174" s="306"/>
      <c r="J174" s="306"/>
      <c r="K174" s="306"/>
      <c r="L174" s="97"/>
      <c r="M174" s="307"/>
      <c r="N174" s="307"/>
      <c r="O174" s="307"/>
      <c r="P174" s="307"/>
      <c r="Q174" s="307"/>
      <c r="R174" s="307"/>
      <c r="S174" s="307"/>
      <c r="T174" s="308"/>
    </row>
    <row r="175" spans="1:20" ht="15.75">
      <c r="A175" s="154" t="s">
        <v>151</v>
      </c>
      <c r="C175" s="16"/>
      <c r="D175" s="16"/>
      <c r="E175" s="16"/>
      <c r="F175" s="16"/>
      <c r="G175" s="16"/>
      <c r="L175" s="199"/>
      <c r="M175" s="146"/>
      <c r="N175" s="146"/>
      <c r="O175" s="146"/>
      <c r="P175" s="146"/>
      <c r="Q175" s="146"/>
      <c r="R175" s="146"/>
      <c r="S175" s="146"/>
      <c r="T175" s="304"/>
    </row>
    <row r="176" spans="1:20" ht="31.5">
      <c r="A176" s="80" t="s">
        <v>148</v>
      </c>
      <c r="B176" s="106" t="s">
        <v>149</v>
      </c>
      <c r="C176" s="47">
        <v>1</v>
      </c>
      <c r="D176" s="51"/>
      <c r="E176" s="51"/>
      <c r="F176" s="51"/>
      <c r="G176" s="52" t="s">
        <v>16</v>
      </c>
      <c r="H176" s="48"/>
      <c r="I176" s="48"/>
      <c r="J176" s="48"/>
      <c r="K176" s="138"/>
      <c r="L176" s="195">
        <v>370.4</v>
      </c>
      <c r="M176" s="192">
        <v>458.66</v>
      </c>
      <c r="N176" s="135">
        <v>458.66</v>
      </c>
      <c r="O176" s="135">
        <v>458.66</v>
      </c>
      <c r="P176" s="135">
        <v>459.9</v>
      </c>
      <c r="Q176" s="135">
        <v>458.66</v>
      </c>
      <c r="R176" s="135">
        <v>460.2</v>
      </c>
      <c r="S176" s="135">
        <v>459.9</v>
      </c>
      <c r="T176" s="135">
        <v>461.8</v>
      </c>
    </row>
    <row r="177" spans="1:21" ht="15.75">
      <c r="A177" s="98" t="s">
        <v>118</v>
      </c>
      <c r="B177" s="73" t="s">
        <v>179</v>
      </c>
      <c r="C177" s="47">
        <v>1</v>
      </c>
      <c r="D177" s="51"/>
      <c r="E177" s="51"/>
      <c r="F177" s="51"/>
      <c r="G177" s="52" t="s">
        <v>16</v>
      </c>
      <c r="H177" s="48"/>
      <c r="I177" s="48"/>
      <c r="J177" s="48"/>
      <c r="K177" s="138"/>
      <c r="L177" s="195">
        <v>1</v>
      </c>
      <c r="M177" s="310">
        <v>1</v>
      </c>
      <c r="N177" s="311">
        <v>1</v>
      </c>
      <c r="O177" s="311">
        <v>1</v>
      </c>
      <c r="P177" s="312">
        <v>1</v>
      </c>
      <c r="Q177" s="311">
        <v>1</v>
      </c>
      <c r="R177" s="311">
        <v>1</v>
      </c>
      <c r="S177" s="281">
        <v>1</v>
      </c>
      <c r="T177" s="281">
        <v>1</v>
      </c>
      <c r="U177" s="74"/>
    </row>
    <row r="178" spans="1:21" ht="31.5">
      <c r="A178" s="98" t="s">
        <v>119</v>
      </c>
      <c r="B178" s="73" t="s">
        <v>179</v>
      </c>
      <c r="C178" s="47">
        <v>1</v>
      </c>
      <c r="D178" s="51"/>
      <c r="E178" s="51"/>
      <c r="F178" s="51"/>
      <c r="G178" s="52" t="s">
        <v>16</v>
      </c>
      <c r="H178" s="48"/>
      <c r="I178" s="48"/>
      <c r="J178" s="48"/>
      <c r="K178" s="138"/>
      <c r="L178" s="195">
        <v>1</v>
      </c>
      <c r="M178" s="282">
        <v>1</v>
      </c>
      <c r="N178" s="250">
        <v>1</v>
      </c>
      <c r="O178" s="250">
        <v>1</v>
      </c>
      <c r="P178" s="257">
        <v>1</v>
      </c>
      <c r="Q178" s="250">
        <v>1</v>
      </c>
      <c r="R178" s="250">
        <v>1</v>
      </c>
      <c r="S178" s="283">
        <v>1</v>
      </c>
      <c r="T178" s="283">
        <v>1</v>
      </c>
      <c r="U178" s="74"/>
    </row>
    <row r="179" spans="1:21" ht="31.5">
      <c r="A179" s="80" t="s">
        <v>152</v>
      </c>
      <c r="B179" s="106" t="s">
        <v>157</v>
      </c>
      <c r="C179" s="47"/>
      <c r="D179" s="51"/>
      <c r="E179" s="51"/>
      <c r="F179" s="51"/>
      <c r="G179" s="52"/>
      <c r="H179" s="48"/>
      <c r="I179" s="48"/>
      <c r="J179" s="48"/>
      <c r="K179" s="138"/>
      <c r="L179" s="195">
        <v>300</v>
      </c>
      <c r="M179" s="271">
        <v>300</v>
      </c>
      <c r="N179" s="234">
        <v>300</v>
      </c>
      <c r="O179" s="234">
        <v>305</v>
      </c>
      <c r="P179" s="234">
        <v>310</v>
      </c>
      <c r="Q179" s="234">
        <v>305</v>
      </c>
      <c r="R179" s="234">
        <v>315</v>
      </c>
      <c r="S179" s="234">
        <v>310</v>
      </c>
      <c r="T179" s="234">
        <v>315</v>
      </c>
      <c r="U179" s="74"/>
    </row>
    <row r="180" spans="1:21" ht="15.75">
      <c r="A180" s="139" t="s">
        <v>153</v>
      </c>
      <c r="B180" s="73"/>
      <c r="C180" s="47"/>
      <c r="D180" s="51"/>
      <c r="E180" s="51"/>
      <c r="F180" s="51"/>
      <c r="G180" s="52"/>
      <c r="H180" s="48"/>
      <c r="I180" s="48"/>
      <c r="J180" s="48"/>
      <c r="K180" s="138"/>
      <c r="L180" s="195"/>
      <c r="M180" s="193"/>
      <c r="N180" s="141"/>
      <c r="O180" s="142"/>
      <c r="P180" s="202"/>
      <c r="Q180" s="142"/>
      <c r="R180" s="141"/>
      <c r="S180" s="203"/>
      <c r="T180" s="203"/>
      <c r="U180" s="74"/>
    </row>
    <row r="181" spans="1:21" ht="15.75">
      <c r="A181" s="80" t="s">
        <v>154</v>
      </c>
      <c r="B181" s="115" t="s">
        <v>158</v>
      </c>
      <c r="C181" s="47"/>
      <c r="D181" s="51"/>
      <c r="E181" s="51"/>
      <c r="F181" s="51"/>
      <c r="G181" s="52"/>
      <c r="H181" s="48"/>
      <c r="I181" s="48"/>
      <c r="J181" s="48"/>
      <c r="K181" s="138"/>
      <c r="L181" s="195">
        <v>27</v>
      </c>
      <c r="M181" s="192">
        <v>27</v>
      </c>
      <c r="N181" s="136">
        <v>27</v>
      </c>
      <c r="O181" s="136">
        <v>27</v>
      </c>
      <c r="P181" s="135">
        <v>29</v>
      </c>
      <c r="Q181" s="254">
        <v>28</v>
      </c>
      <c r="R181" s="136">
        <v>31</v>
      </c>
      <c r="S181" s="136">
        <v>30</v>
      </c>
      <c r="T181" s="252">
        <v>32</v>
      </c>
      <c r="U181" s="74"/>
    </row>
    <row r="182" spans="1:21" ht="15.75">
      <c r="A182" s="80" t="s">
        <v>155</v>
      </c>
      <c r="B182" s="115" t="s">
        <v>158</v>
      </c>
      <c r="C182" s="47"/>
      <c r="D182" s="51"/>
      <c r="E182" s="51"/>
      <c r="F182" s="51"/>
      <c r="G182" s="52"/>
      <c r="H182" s="48"/>
      <c r="I182" s="48"/>
      <c r="J182" s="48"/>
      <c r="K182" s="138"/>
      <c r="L182" s="195">
        <v>72</v>
      </c>
      <c r="M182" s="192">
        <v>72</v>
      </c>
      <c r="N182" s="250">
        <v>72</v>
      </c>
      <c r="O182" s="136">
        <v>72</v>
      </c>
      <c r="P182" s="257">
        <v>75</v>
      </c>
      <c r="Q182" s="136">
        <v>75</v>
      </c>
      <c r="R182" s="250">
        <v>77</v>
      </c>
      <c r="S182" s="283">
        <v>78</v>
      </c>
      <c r="T182" s="283">
        <v>80</v>
      </c>
      <c r="U182" s="74"/>
    </row>
    <row r="183" spans="1:21" ht="25.5" customHeight="1">
      <c r="A183" s="85" t="s">
        <v>146</v>
      </c>
      <c r="B183" s="84"/>
      <c r="C183" s="155"/>
      <c r="D183" s="156"/>
      <c r="E183" s="156"/>
      <c r="F183" s="156"/>
      <c r="G183" s="157"/>
      <c r="H183" s="158"/>
      <c r="I183" s="158"/>
      <c r="J183" s="158"/>
      <c r="K183" s="182"/>
      <c r="L183" s="196"/>
      <c r="M183" s="194"/>
      <c r="N183" s="160"/>
      <c r="O183" s="160"/>
      <c r="P183" s="159"/>
      <c r="Q183" s="160"/>
      <c r="R183" s="160"/>
      <c r="S183" s="137"/>
      <c r="T183" s="137"/>
      <c r="U183" s="38"/>
    </row>
    <row r="184" spans="1:21" ht="47.25">
      <c r="A184" s="161" t="s">
        <v>120</v>
      </c>
      <c r="B184" s="162" t="s">
        <v>121</v>
      </c>
      <c r="C184" s="163">
        <v>1</v>
      </c>
      <c r="D184" s="164"/>
      <c r="E184" s="164"/>
      <c r="F184" s="164"/>
      <c r="G184" s="165" t="s">
        <v>16</v>
      </c>
      <c r="H184" s="166"/>
      <c r="I184" s="166"/>
      <c r="J184" s="166"/>
      <c r="K184" s="183"/>
      <c r="L184" s="309">
        <v>0.69</v>
      </c>
      <c r="M184" s="309">
        <v>0.58</v>
      </c>
      <c r="N184" s="295">
        <v>0.6</v>
      </c>
      <c r="O184" s="295">
        <v>0.58</v>
      </c>
      <c r="P184" s="295">
        <v>0.56</v>
      </c>
      <c r="Q184" s="295">
        <v>0.58</v>
      </c>
      <c r="R184" s="295">
        <v>0.56</v>
      </c>
      <c r="S184" s="295">
        <v>0.58</v>
      </c>
      <c r="T184" s="295">
        <v>0.55</v>
      </c>
      <c r="U184" s="38"/>
    </row>
    <row r="185" spans="1:21" s="25" customFormat="1" ht="15.75">
      <c r="A185" s="69"/>
      <c r="U185" s="36"/>
    </row>
    <row r="186" spans="1:21" s="25" customFormat="1" ht="27.75" customHeight="1">
      <c r="A186" s="70"/>
      <c r="B186" s="57"/>
      <c r="C186" s="38"/>
      <c r="D186" s="58"/>
      <c r="E186" s="58"/>
      <c r="F186" s="58"/>
      <c r="G186" s="59"/>
      <c r="H186" s="39"/>
      <c r="I186" s="39"/>
      <c r="J186" s="39"/>
      <c r="K186" s="39"/>
      <c r="L186" s="39"/>
      <c r="M186" s="41"/>
      <c r="N186" s="41"/>
      <c r="O186" s="41"/>
      <c r="P186" s="41"/>
      <c r="Q186" s="41"/>
      <c r="R186" s="41"/>
      <c r="S186" s="41"/>
      <c r="T186" s="41"/>
      <c r="U186" s="36"/>
    </row>
    <row r="187" spans="1:21" ht="15.75">
      <c r="A187" s="71"/>
      <c r="B187" s="40"/>
      <c r="C187" s="42"/>
      <c r="D187" s="43"/>
      <c r="E187" s="44"/>
      <c r="F187" s="42"/>
      <c r="G187" s="45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36"/>
    </row>
    <row r="188" spans="1:21" ht="15.75">
      <c r="A188" s="71"/>
      <c r="B188" s="40"/>
      <c r="C188" s="42"/>
      <c r="D188" s="43"/>
      <c r="E188" s="44"/>
      <c r="F188" s="42"/>
      <c r="G188" s="45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36"/>
    </row>
    <row r="189" spans="1:21" ht="15.75">
      <c r="A189" s="71"/>
      <c r="B189" s="40"/>
      <c r="C189" s="42"/>
      <c r="D189" s="43"/>
      <c r="E189" s="44"/>
      <c r="F189" s="42"/>
      <c r="G189" s="45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36"/>
    </row>
    <row r="190" spans="1:21" ht="15.75">
      <c r="A190" s="71"/>
      <c r="B190" s="40"/>
      <c r="C190" s="42"/>
      <c r="D190" s="43"/>
      <c r="E190" s="44"/>
      <c r="F190" s="42"/>
      <c r="G190" s="45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36"/>
    </row>
    <row r="191" spans="1:21" ht="15.75">
      <c r="A191" s="71"/>
      <c r="B191" s="40"/>
      <c r="C191" s="42"/>
      <c r="D191" s="43"/>
      <c r="E191" s="44"/>
      <c r="F191" s="42"/>
      <c r="G191" s="45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36"/>
    </row>
    <row r="192" spans="1:21" ht="15.75">
      <c r="A192" s="71"/>
      <c r="B192" s="40"/>
      <c r="C192" s="42"/>
      <c r="D192" s="43"/>
      <c r="E192" s="44"/>
      <c r="F192" s="42"/>
      <c r="G192" s="45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36"/>
    </row>
    <row r="193" spans="1:21" ht="15.75">
      <c r="A193" s="71"/>
      <c r="B193" s="40"/>
      <c r="C193" s="42"/>
      <c r="D193" s="43"/>
      <c r="E193" s="44"/>
      <c r="F193" s="42"/>
      <c r="G193" s="45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36"/>
    </row>
    <row r="194" spans="1:21" ht="15.75">
      <c r="A194" s="71"/>
      <c r="B194" s="40"/>
      <c r="C194" s="42"/>
      <c r="D194" s="43"/>
      <c r="E194" s="44"/>
      <c r="F194" s="42"/>
      <c r="G194" s="45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36"/>
    </row>
    <row r="195" spans="1:21" ht="15.75">
      <c r="A195" s="71"/>
      <c r="B195" s="40"/>
      <c r="C195" s="42"/>
      <c r="D195" s="43"/>
      <c r="E195" s="44"/>
      <c r="F195" s="42"/>
      <c r="G195" s="45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36"/>
    </row>
    <row r="196" spans="1:21" ht="15.75">
      <c r="A196" s="71"/>
      <c r="B196" s="40"/>
      <c r="C196" s="42"/>
      <c r="D196" s="43"/>
      <c r="E196" s="44"/>
      <c r="F196" s="42"/>
      <c r="G196" s="45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36"/>
    </row>
    <row r="197" spans="1:21" ht="15.75">
      <c r="A197" s="71"/>
      <c r="B197" s="40"/>
      <c r="C197" s="42"/>
      <c r="D197" s="43"/>
      <c r="E197" s="44"/>
      <c r="F197" s="42"/>
      <c r="G197" s="45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36"/>
    </row>
    <row r="198" spans="1:21" ht="15.75">
      <c r="A198" s="71"/>
      <c r="B198" s="40"/>
      <c r="C198" s="42"/>
      <c r="D198" s="43"/>
      <c r="E198" s="44"/>
      <c r="F198" s="42"/>
      <c r="G198" s="45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36"/>
    </row>
    <row r="199" spans="1:21" ht="15.75">
      <c r="A199" s="71"/>
      <c r="B199" s="40"/>
      <c r="C199" s="42"/>
      <c r="D199" s="43"/>
      <c r="E199" s="44"/>
      <c r="F199" s="42"/>
      <c r="G199" s="45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36"/>
    </row>
    <row r="200" spans="1:21" ht="15.75">
      <c r="A200" s="71"/>
      <c r="B200" s="40"/>
      <c r="C200" s="42"/>
      <c r="D200" s="43"/>
      <c r="E200" s="44"/>
      <c r="F200" s="42"/>
      <c r="G200" s="45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36"/>
    </row>
    <row r="201" spans="1:21" ht="15.75">
      <c r="A201" s="71"/>
      <c r="B201" s="40"/>
      <c r="C201" s="42"/>
      <c r="D201" s="43"/>
      <c r="E201" s="44"/>
      <c r="F201" s="42"/>
      <c r="G201" s="45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36"/>
    </row>
    <row r="202" spans="1:21" ht="15.75">
      <c r="A202" s="71"/>
      <c r="B202" s="40"/>
      <c r="C202" s="42"/>
      <c r="D202" s="43"/>
      <c r="E202" s="44"/>
      <c r="F202" s="42"/>
      <c r="G202" s="45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36"/>
    </row>
    <row r="203" spans="1:21" ht="15.75">
      <c r="A203" s="71"/>
      <c r="B203" s="40"/>
      <c r="C203" s="42"/>
      <c r="D203" s="43"/>
      <c r="E203" s="44"/>
      <c r="F203" s="42"/>
      <c r="G203" s="45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36"/>
    </row>
    <row r="204" spans="1:21" ht="15.75">
      <c r="A204" s="71"/>
      <c r="B204" s="40"/>
      <c r="C204" s="42"/>
      <c r="D204" s="43"/>
      <c r="E204" s="44"/>
      <c r="F204" s="42"/>
      <c r="G204" s="45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36"/>
    </row>
    <row r="205" spans="1:21" ht="15.75">
      <c r="A205" s="71"/>
      <c r="B205" s="40"/>
      <c r="C205" s="42"/>
      <c r="D205" s="43"/>
      <c r="E205" s="44"/>
      <c r="F205" s="42"/>
      <c r="G205" s="45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36"/>
    </row>
    <row r="206" spans="1:21" ht="15.75">
      <c r="A206" s="71"/>
      <c r="B206" s="40"/>
      <c r="C206" s="42"/>
      <c r="D206" s="43"/>
      <c r="E206" s="44"/>
      <c r="F206" s="42"/>
      <c r="G206" s="45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36"/>
    </row>
    <row r="207" spans="1:21" ht="15.75">
      <c r="A207" s="71"/>
      <c r="B207" s="40"/>
      <c r="C207" s="42"/>
      <c r="D207" s="43"/>
      <c r="E207" s="44"/>
      <c r="F207" s="42"/>
      <c r="G207" s="45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36"/>
    </row>
    <row r="208" spans="1:21" ht="15.75">
      <c r="A208" s="71"/>
      <c r="B208" s="40"/>
      <c r="C208" s="42"/>
      <c r="D208" s="43"/>
      <c r="E208" s="44"/>
      <c r="F208" s="42"/>
      <c r="G208" s="45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36"/>
    </row>
    <row r="209" spans="1:21" ht="15.75">
      <c r="A209" s="71"/>
      <c r="B209" s="40"/>
      <c r="C209" s="42"/>
      <c r="D209" s="43"/>
      <c r="E209" s="44"/>
      <c r="F209" s="42"/>
      <c r="G209" s="45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36"/>
    </row>
    <row r="210" spans="1:21" ht="15.75">
      <c r="A210" s="71"/>
      <c r="B210" s="40"/>
      <c r="C210" s="42"/>
      <c r="D210" s="43"/>
      <c r="E210" s="44"/>
      <c r="F210" s="42"/>
      <c r="G210" s="45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36"/>
    </row>
    <row r="211" spans="1:21" ht="15.75">
      <c r="A211" s="71"/>
      <c r="B211" s="40"/>
      <c r="C211" s="42"/>
      <c r="D211" s="43"/>
      <c r="E211" s="44"/>
      <c r="F211" s="42"/>
      <c r="G211" s="45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36"/>
    </row>
    <row r="212" spans="1:21" ht="15.75">
      <c r="A212" s="71"/>
      <c r="B212" s="40"/>
      <c r="C212" s="42"/>
      <c r="D212" s="43"/>
      <c r="E212" s="44"/>
      <c r="F212" s="42"/>
      <c r="G212" s="45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36"/>
    </row>
    <row r="213" spans="1:21" ht="15.75">
      <c r="A213" s="71"/>
      <c r="B213" s="40"/>
      <c r="C213" s="42"/>
      <c r="D213" s="43"/>
      <c r="E213" s="44"/>
      <c r="F213" s="42"/>
      <c r="G213" s="45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36"/>
    </row>
    <row r="214" spans="1:21" ht="15.75">
      <c r="A214" s="71"/>
      <c r="B214" s="40"/>
      <c r="C214" s="42"/>
      <c r="D214" s="43"/>
      <c r="E214" s="44"/>
      <c r="F214" s="42"/>
      <c r="G214" s="45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36"/>
    </row>
    <row r="215" spans="1:21" ht="15.75">
      <c r="A215" s="71"/>
      <c r="B215" s="40"/>
      <c r="C215" s="42"/>
      <c r="D215" s="43"/>
      <c r="E215" s="44"/>
      <c r="F215" s="42"/>
      <c r="G215" s="45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36"/>
    </row>
    <row r="216" spans="1:21" ht="15.75">
      <c r="A216" s="71"/>
      <c r="B216" s="40"/>
      <c r="C216" s="42"/>
      <c r="D216" s="43"/>
      <c r="E216" s="44"/>
      <c r="F216" s="42"/>
      <c r="G216" s="45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36"/>
    </row>
    <row r="217" spans="1:21" ht="15.75">
      <c r="A217" s="71"/>
      <c r="B217" s="40"/>
      <c r="C217" s="42"/>
      <c r="D217" s="43"/>
      <c r="E217" s="44"/>
      <c r="F217" s="42"/>
      <c r="G217" s="45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36"/>
    </row>
    <row r="218" spans="1:21" ht="15.75">
      <c r="A218" s="71"/>
      <c r="B218" s="40"/>
      <c r="C218" s="42"/>
      <c r="D218" s="43"/>
      <c r="E218" s="44"/>
      <c r="F218" s="42"/>
      <c r="G218" s="45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36"/>
    </row>
    <row r="219" spans="1:21" ht="15.75">
      <c r="A219" s="71"/>
      <c r="B219" s="40"/>
      <c r="C219" s="42"/>
      <c r="D219" s="43"/>
      <c r="E219" s="44"/>
      <c r="F219" s="42"/>
      <c r="G219" s="45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36"/>
    </row>
    <row r="220" spans="1:21" ht="15.75">
      <c r="A220" s="71"/>
      <c r="B220" s="40"/>
      <c r="C220" s="42"/>
      <c r="D220" s="43"/>
      <c r="E220" s="44"/>
      <c r="F220" s="42"/>
      <c r="G220" s="45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36"/>
    </row>
    <row r="221" spans="1:21" ht="15.75">
      <c r="A221" s="71"/>
      <c r="B221" s="40"/>
      <c r="C221" s="42"/>
      <c r="D221" s="43"/>
      <c r="E221" s="44"/>
      <c r="F221" s="42"/>
      <c r="G221" s="45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36"/>
    </row>
    <row r="222" spans="1:21" ht="15.75">
      <c r="A222" s="71"/>
      <c r="B222" s="40"/>
      <c r="C222" s="42"/>
      <c r="D222" s="43"/>
      <c r="E222" s="44"/>
      <c r="F222" s="42"/>
      <c r="G222" s="45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36"/>
    </row>
    <row r="223" spans="1:21" ht="15.75">
      <c r="A223" s="71"/>
      <c r="B223" s="40"/>
      <c r="C223" s="42"/>
      <c r="D223" s="43"/>
      <c r="E223" s="44"/>
      <c r="F223" s="42"/>
      <c r="G223" s="45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36"/>
    </row>
    <row r="224" spans="2:21" ht="15.75">
      <c r="B224" s="40"/>
      <c r="C224" s="42"/>
      <c r="D224" s="43"/>
      <c r="E224" s="44"/>
      <c r="F224" s="42"/>
      <c r="G224" s="45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36"/>
    </row>
  </sheetData>
  <mergeCells count="15">
    <mergeCell ref="R1:T1"/>
    <mergeCell ref="M9:M10"/>
    <mergeCell ref="N9:N10"/>
    <mergeCell ref="S9:T9"/>
    <mergeCell ref="B5:R5"/>
    <mergeCell ref="L9:L10"/>
    <mergeCell ref="A3:T3"/>
    <mergeCell ref="A4:T4"/>
    <mergeCell ref="A2:R2"/>
    <mergeCell ref="A8:A10"/>
    <mergeCell ref="B8:B10"/>
    <mergeCell ref="H8:K8"/>
    <mergeCell ref="O8:T8"/>
    <mergeCell ref="Q9:R9"/>
    <mergeCell ref="O9:P9"/>
  </mergeCells>
  <printOptions/>
  <pageMargins left="0.2755905511811024" right="0.15748031496062992" top="0.31496062992125984" bottom="0.2755905511811024" header="0.5118110236220472" footer="0.1968503937007874"/>
  <pageSetup horizontalDpi="600" verticalDpi="600" orientation="landscape" paperSize="9" scale="75" r:id="rId1"/>
  <headerFooter alignWithMargins="0">
    <oddFooter>&amp;R&amp;"Arial Cyr,Обычный"&amp;P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2014-09-11T05:10:06Z</cp:lastPrinted>
  <dcterms:created xsi:type="dcterms:W3CDTF">2011-11-09T03:41:46Z</dcterms:created>
  <dcterms:modified xsi:type="dcterms:W3CDTF">2014-09-18T04:13:18Z</dcterms:modified>
  <cp:category/>
  <cp:version/>
  <cp:contentType/>
  <cp:contentStatus/>
</cp:coreProperties>
</file>