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598" activeTab="1"/>
  </bookViews>
  <sheets>
    <sheet name="Прил 1" sheetId="1" r:id="rId1"/>
    <sheet name="Прил 2" sheetId="3" r:id="rId2"/>
  </sheets>
  <definedNames>
    <definedName name="_xlnm._FilterDatabase" localSheetId="0" hidden="1">'Прил 1'!$A$24:$WUU$24</definedName>
    <definedName name="_xlnm.Print_Area" localSheetId="0">'Прил 1'!$A$1:$U$63</definedName>
  </definedNames>
  <calcPr calcId="162913"/>
</workbook>
</file>

<file path=xl/calcChain.xml><?xml version="1.0" encoding="utf-8"?>
<calcChain xmlns="http://schemas.openxmlformats.org/spreadsheetml/2006/main">
  <c r="K52" i="1" l="1"/>
  <c r="I13" i="3"/>
  <c r="O61" i="1"/>
  <c r="O62" i="1" s="1"/>
  <c r="O53" i="1"/>
  <c r="N48" i="1"/>
  <c r="P48" i="1"/>
  <c r="Q48" i="1"/>
  <c r="R48" i="1"/>
  <c r="N46" i="1"/>
  <c r="P46" i="1"/>
  <c r="Q46" i="1"/>
  <c r="R46" i="1"/>
  <c r="N38" i="1"/>
  <c r="P38" i="1"/>
  <c r="Q38" i="1"/>
  <c r="R38" i="1"/>
  <c r="N36" i="1"/>
  <c r="P36" i="1"/>
  <c r="Q36" i="1"/>
  <c r="R36" i="1"/>
  <c r="N34" i="1"/>
  <c r="O34" i="1"/>
  <c r="P34" i="1"/>
  <c r="Q34" i="1"/>
  <c r="R34" i="1"/>
  <c r="N42" i="1"/>
  <c r="P42" i="1"/>
  <c r="Q42" i="1"/>
  <c r="R42" i="1"/>
  <c r="N50" i="1"/>
  <c r="P50" i="1"/>
  <c r="Q50" i="1"/>
  <c r="R50" i="1"/>
  <c r="M50" i="1"/>
  <c r="O49" i="1"/>
  <c r="O50" i="1" s="1"/>
  <c r="O47" i="1"/>
  <c r="O48" i="1" s="1"/>
  <c r="O45" i="1"/>
  <c r="O44" i="1"/>
  <c r="O43" i="1"/>
  <c r="O46" i="1" s="1"/>
  <c r="O40" i="1"/>
  <c r="O42" i="1" s="1"/>
  <c r="O41" i="1"/>
  <c r="O39" i="1"/>
  <c r="O37" i="1"/>
  <c r="O38" i="1" s="1"/>
  <c r="O35" i="1"/>
  <c r="O36" i="1" s="1"/>
  <c r="O33" i="1"/>
  <c r="N32" i="1"/>
  <c r="P32" i="1"/>
  <c r="Q32" i="1"/>
  <c r="R32" i="1"/>
  <c r="O31" i="1"/>
  <c r="O32" i="1" s="1"/>
  <c r="N30" i="1"/>
  <c r="P30" i="1"/>
  <c r="Q30" i="1"/>
  <c r="R30" i="1"/>
  <c r="N28" i="1"/>
  <c r="P28" i="1"/>
  <c r="Q28" i="1"/>
  <c r="R28" i="1"/>
  <c r="O29" i="1"/>
  <c r="O30" i="1" s="1"/>
  <c r="O27" i="1"/>
  <c r="O28" i="1" s="1"/>
  <c r="O25" i="1"/>
  <c r="O26" i="1" s="1"/>
  <c r="N26" i="1"/>
  <c r="P26" i="1"/>
  <c r="Q26" i="1"/>
  <c r="R26" i="1"/>
  <c r="M62" i="1"/>
  <c r="J62" i="1"/>
  <c r="J52" i="1" s="1"/>
  <c r="I62" i="1"/>
  <c r="I52" i="1" s="1"/>
  <c r="H62" i="1"/>
  <c r="H52" i="1" s="1"/>
  <c r="R62" i="1"/>
  <c r="Q62" i="1"/>
  <c r="P62" i="1"/>
  <c r="N62" i="1"/>
  <c r="Q24" i="1" l="1"/>
  <c r="O24" i="1"/>
  <c r="M22" i="1" l="1"/>
  <c r="M20" i="1"/>
  <c r="M18" i="1"/>
  <c r="M12" i="1" s="1"/>
  <c r="M46" i="1" l="1"/>
  <c r="M42" i="1"/>
  <c r="N24" i="1"/>
  <c r="P24" i="1"/>
  <c r="R24" i="1"/>
  <c r="K46" i="1"/>
  <c r="I46" i="1"/>
  <c r="I42" i="1"/>
  <c r="H46" i="1"/>
  <c r="H42" i="1"/>
  <c r="S45" i="1"/>
  <c r="S44" i="1"/>
  <c r="S61" i="1"/>
  <c r="O59" i="1" l="1"/>
  <c r="O57" i="1"/>
  <c r="O55" i="1"/>
  <c r="S37" i="1" l="1"/>
  <c r="O21" i="1"/>
  <c r="O19" i="1"/>
  <c r="O14" i="1"/>
  <c r="O15" i="1"/>
  <c r="O16" i="1"/>
  <c r="O17" i="1"/>
  <c r="O13" i="1"/>
  <c r="K12" i="1" l="1"/>
  <c r="J12" i="1"/>
  <c r="I12" i="1"/>
  <c r="H12" i="1"/>
  <c r="M28" i="1"/>
  <c r="S27" i="1"/>
  <c r="S49" i="1" l="1"/>
  <c r="S47" i="1"/>
  <c r="S43" i="1"/>
  <c r="S41" i="1"/>
  <c r="S40" i="1"/>
  <c r="S39" i="1"/>
  <c r="I36" i="1"/>
  <c r="I24" i="1" s="1"/>
  <c r="H36" i="1"/>
  <c r="M36" i="1"/>
  <c r="S35" i="1"/>
  <c r="M34" i="1"/>
  <c r="S33" i="1"/>
  <c r="M32" i="1"/>
  <c r="S31" i="1"/>
  <c r="M30" i="1"/>
  <c r="S29" i="1"/>
  <c r="M48" i="1" l="1"/>
  <c r="S21" i="1" l="1"/>
  <c r="S59" i="1"/>
  <c r="R60" i="1"/>
  <c r="Q60" i="1"/>
  <c r="P60" i="1"/>
  <c r="O60" i="1"/>
  <c r="N60" i="1"/>
  <c r="R56" i="1"/>
  <c r="Q56" i="1"/>
  <c r="P56" i="1"/>
  <c r="O56" i="1"/>
  <c r="N56" i="1"/>
  <c r="M56" i="1"/>
  <c r="J38" i="1"/>
  <c r="J24" i="1" s="1"/>
  <c r="K38" i="1"/>
  <c r="K24" i="1" s="1"/>
  <c r="H38" i="1"/>
  <c r="H24" i="1" s="1"/>
  <c r="R54" i="1"/>
  <c r="Q54" i="1"/>
  <c r="P54" i="1"/>
  <c r="O54" i="1"/>
  <c r="N54" i="1"/>
  <c r="M54" i="1"/>
  <c r="H10" i="1" l="1"/>
  <c r="S53" i="1"/>
  <c r="M60" i="1"/>
  <c r="M52" i="1" s="1"/>
  <c r="S55" i="1"/>
  <c r="M38" i="1"/>
  <c r="M58" i="1"/>
  <c r="R58" i="1"/>
  <c r="R52" i="1" s="1"/>
  <c r="Q58" i="1"/>
  <c r="Q52" i="1" s="1"/>
  <c r="P58" i="1"/>
  <c r="P52" i="1" s="1"/>
  <c r="O58" i="1"/>
  <c r="O52" i="1" s="1"/>
  <c r="N58" i="1"/>
  <c r="N52" i="1" s="1"/>
  <c r="S19" i="1"/>
  <c r="S25" i="1"/>
  <c r="S14" i="1"/>
  <c r="S15" i="1"/>
  <c r="S16" i="1"/>
  <c r="S17" i="1"/>
  <c r="S13" i="1"/>
  <c r="Q20" i="1"/>
  <c r="O20" i="1"/>
  <c r="Q18" i="1"/>
  <c r="O18" i="1"/>
  <c r="S57" i="1" l="1"/>
  <c r="D13" i="3" l="1"/>
  <c r="C13" i="3"/>
  <c r="I12" i="3"/>
  <c r="I11" i="3"/>
  <c r="H10" i="3"/>
  <c r="M13" i="3"/>
  <c r="N13" i="3" s="1"/>
  <c r="D12" i="3"/>
  <c r="C12" i="3"/>
  <c r="Q22" i="1"/>
  <c r="Q12" i="1" s="1"/>
  <c r="O22" i="1"/>
  <c r="O12" i="1" s="1"/>
  <c r="M26" i="1"/>
  <c r="M24" i="1" s="1"/>
  <c r="D11" i="3"/>
  <c r="C11" i="3"/>
  <c r="P12" i="1" l="1"/>
  <c r="R12" i="1"/>
  <c r="N12" i="1"/>
  <c r="I10" i="3"/>
  <c r="I10" i="1"/>
  <c r="J10" i="1"/>
  <c r="D10" i="3"/>
  <c r="C10" i="3"/>
  <c r="K10" i="1"/>
  <c r="M12" i="3" l="1"/>
  <c r="N12" i="3" s="1"/>
  <c r="M10" i="1"/>
  <c r="P10" i="1"/>
  <c r="O10" i="1"/>
  <c r="R10" i="1"/>
  <c r="Q10" i="1"/>
  <c r="N10" i="1"/>
  <c r="M11" i="3"/>
  <c r="M10" i="3" s="1"/>
  <c r="N11" i="3" l="1"/>
  <c r="N10" i="3" s="1"/>
</calcChain>
</file>

<file path=xl/sharedStrings.xml><?xml version="1.0" encoding="utf-8"?>
<sst xmlns="http://schemas.openxmlformats.org/spreadsheetml/2006/main" count="411" uniqueCount="93">
  <si>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</si>
  <si>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</si>
  <si>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</si>
  <si>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</si>
  <si>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</si>
  <si>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</si>
  <si>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</si>
  <si>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</si>
  <si>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</si>
  <si>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</si>
  <si>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</si>
  <si>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</si>
  <si>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</si>
  <si>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</si>
  <si>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</si>
  <si>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</si>
  <si>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</si>
  <si>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</si>
  <si>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</si>
  <si>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</si>
  <si>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</si>
  <si>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</si>
  <si>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</si>
  <si>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</si>
  <si>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</si>
  <si>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</si>
  <si>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</si>
  <si>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</si>
  <si>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</si>
  <si>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</si>
  <si>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</si>
  <si>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</si>
  <si>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</si>
  <si>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</si>
  <si>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</si>
  <si>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</si>
  <si>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</si>
  <si>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</si>
  <si>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</si>
  <si>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>Количество жителей, зарегистрированных в МКД на  дату утверждения краткосрочного плана</t>
  </si>
  <si>
    <t>1</t>
  </si>
  <si>
    <t xml:space="preserve">(наименование муниципального образования)             </t>
  </si>
  <si>
    <t>Итого по многоквартирному дому:</t>
  </si>
  <si>
    <t>Общая площадь крыши</t>
  </si>
  <si>
    <t>2020 год</t>
  </si>
  <si>
    <t>РО</t>
  </si>
  <si>
    <t>ремонт крыши</t>
  </si>
  <si>
    <t>ремонт ВДИС теплоснабжения</t>
  </si>
  <si>
    <t>ремонт ВДИС электроснабжения</t>
  </si>
  <si>
    <t>ремонт ВДИС водоотведения</t>
  </si>
  <si>
    <t>ремонт ВДИС ХВС</t>
  </si>
  <si>
    <t>29.25</t>
  </si>
  <si>
    <t>ремонт фасада</t>
  </si>
  <si>
    <t>2021 год</t>
  </si>
  <si>
    <t>2022 год</t>
  </si>
  <si>
    <r>
      <t xml:space="preserve"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
по городскому округу "посёлок Палана"  на 2020 - 2022 годы
</t>
    </r>
    <r>
      <rPr>
        <i/>
        <sz val="14"/>
        <color theme="1"/>
        <rFont val="Times New Roman"/>
        <family val="1"/>
        <charset val="204"/>
      </rPr>
      <t xml:space="preserve"> </t>
    </r>
  </si>
  <si>
    <t>Всего по городскому округу "посёлок Палана" за период 2020 -2022 годов</t>
  </si>
  <si>
    <t>Итого по городскому округу "посёлок Палана" за 2020 год</t>
  </si>
  <si>
    <t>Всего по городскому округу "посёлок Палана"</t>
  </si>
  <si>
    <t>1.1</t>
  </si>
  <si>
    <t>1.2</t>
  </si>
  <si>
    <t>1.4</t>
  </si>
  <si>
    <r>
      <t xml:space="preserve"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городскому округу "посёлок Палана" на 2020 - 2022 годы
                                          </t>
    </r>
    <r>
      <rPr>
        <i/>
        <sz val="14"/>
        <rFont val="Times New Roman"/>
        <family val="1"/>
        <charset val="204"/>
      </rPr>
      <t xml:space="preserve"> (наименование муниципального образования)</t>
    </r>
  </si>
  <si>
    <t>1.3</t>
  </si>
  <si>
    <t>пгт. Палана ул. имени Г.И. Чубарова д.8</t>
  </si>
  <si>
    <t>пгт. Палана, ул. Космонавтов, д. 7</t>
  </si>
  <si>
    <t>пгт. Палана, ул. Обухова, д. 3</t>
  </si>
  <si>
    <t>пгт. Палана, ул. Обухова, д. 19</t>
  </si>
  <si>
    <t>пгт. Палана, ул. Обухова, д. 21</t>
  </si>
  <si>
    <t>пгт. Палана, ул. Обухова, д. 23</t>
  </si>
  <si>
    <t>пгт. Палана, ул. Обухова, д. 25</t>
  </si>
  <si>
    <t>1.5</t>
  </si>
  <si>
    <t>1.6</t>
  </si>
  <si>
    <t>1.7</t>
  </si>
  <si>
    <t>1.8</t>
  </si>
  <si>
    <t>1.9</t>
  </si>
  <si>
    <t>пгт. Палана, ул. имени Владимира Ильича Ленина, д. 15</t>
  </si>
  <si>
    <t>1.10</t>
  </si>
  <si>
    <t>1.11</t>
  </si>
  <si>
    <t>пгт. Палана, ул. Космонавтов, д. 4</t>
  </si>
  <si>
    <t>пгт. Палана, ул. Космонавтов, д. 5</t>
  </si>
  <si>
    <t>пгт. Палана, ул. Космонавтов, д. 9</t>
  </si>
  <si>
    <t>Итого по городскому округу "посёлок Палана" за 2021 год</t>
  </si>
  <si>
    <t>Итого по городскому округу "посёлок Палана" за 2022 год</t>
  </si>
  <si>
    <t>пгт. Палана ул. имени Г.И. Чубарова д.14</t>
  </si>
  <si>
    <t>СС</t>
  </si>
  <si>
    <t>ремонт ВДИС горячего водоснабжения</t>
  </si>
  <si>
    <t>ремонт ВДИС холодного водоснабжения</t>
  </si>
  <si>
    <t>разработка ПСД на ремонт крыши</t>
  </si>
  <si>
    <t>разработка ПСД ВДИС электроснабжения</t>
  </si>
  <si>
    <t>разработка ПСД ВДИС холодного водоснабжения</t>
  </si>
  <si>
    <t>Приложение 1
к постановлению Администрации
городского округа "посёлок Палана" 
от 02.09.2020 № 244</t>
  </si>
  <si>
    <t>Приложение 2
к постановлению Администрации                                                           городского округа "посёлок Палана" 
от 02.09.2020 №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</si>
</sst>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i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4">
    <xf numFmtId="0" fontId="0" fillId="0" borderId="0" xfId="0"/>
    <xf numFmtId="0" fontId="0" fillId="0" borderId="0" xfId="0" applyFont="1"/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" fontId="0" fillId="0" borderId="0" xfId="0" applyNumberFormat="1"/>
    <xf numFmtId="0" fontId="0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43" fontId="5" fillId="0" borderId="5" xfId="0" applyNumberFormat="1" applyFont="1" applyBorder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 applyAlignment="1">
      <alignment vertical="top" wrapText="1"/>
    </xf>
    <xf numFmtId="3" fontId="10" fillId="2" borderId="0" xfId="0" applyNumberFormat="1" applyFont="1" applyFill="1"/>
    <xf numFmtId="3" fontId="11" fillId="2" borderId="5" xfId="0" applyNumberFormat="1" applyFont="1" applyFill="1" applyBorder="1" applyAlignment="1">
      <alignment horizontal="center" vertical="center" textRotation="90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 shrinkToFit="1"/>
    </xf>
    <xf numFmtId="0" fontId="15" fillId="2" borderId="0" xfId="0" applyFont="1" applyFill="1"/>
    <xf numFmtId="3" fontId="10" fillId="2" borderId="0" xfId="0" applyNumberFormat="1" applyFont="1" applyFill="1" applyAlignment="1">
      <alignment wrapText="1" shrinkToFit="1"/>
    </xf>
    <xf numFmtId="4" fontId="11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/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wrapText="1" shrinkToFit="1"/>
    </xf>
    <xf numFmtId="43" fontId="15" fillId="0" borderId="0" xfId="0" applyNumberFormat="1" applyFont="1" applyFill="1"/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3" fontId="10" fillId="0" borderId="0" xfId="0" applyNumberFormat="1" applyFont="1" applyFill="1"/>
    <xf numFmtId="3" fontId="10" fillId="0" borderId="0" xfId="0" applyNumberFormat="1" applyFont="1" applyFill="1" applyAlignment="1">
      <alignment wrapText="1" shrinkToFit="1"/>
    </xf>
    <xf numFmtId="49" fontId="11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3" fontId="11" fillId="2" borderId="5" xfId="0" applyNumberFormat="1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right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top" wrapText="1"/>
    </xf>
    <xf numFmtId="0" fontId="12" fillId="2" borderId="0" xfId="0" applyFont="1" applyFill="1" applyAlignment="1">
      <alignment horizontal="right" vertical="top" wrapText="1"/>
    </xf>
    <xf numFmtId="0" fontId="13" fillId="2" borderId="1" xfId="0" applyFont="1" applyFill="1" applyBorder="1" applyAlignment="1">
      <alignment horizontal="center" vertical="top" wrapText="1"/>
    </xf>
    <xf numFmtId="3" fontId="11" fillId="2" borderId="2" xfId="0" applyNumberFormat="1" applyFont="1" applyFill="1" applyBorder="1" applyAlignment="1">
      <alignment horizontal="center" vertical="center" textRotation="90" wrapText="1"/>
    </xf>
    <xf numFmtId="3" fontId="11" fillId="2" borderId="7" xfId="0" applyNumberFormat="1" applyFont="1" applyFill="1" applyBorder="1" applyAlignment="1">
      <alignment horizontal="center" vertical="center" textRotation="90" wrapText="1"/>
    </xf>
    <xf numFmtId="3" fontId="11" fillId="2" borderId="2" xfId="0" applyNumberFormat="1" applyFont="1" applyFill="1" applyBorder="1" applyAlignment="1">
      <alignment horizontal="center" vertical="center" textRotation="90" wrapText="1" shrinkToFit="1"/>
    </xf>
    <xf numFmtId="3" fontId="11" fillId="2" borderId="6" xfId="0" applyNumberFormat="1" applyFont="1" applyFill="1" applyBorder="1" applyAlignment="1">
      <alignment horizontal="center" vertical="center" textRotation="90" wrapText="1" shrinkToFit="1"/>
    </xf>
    <xf numFmtId="3" fontId="11" fillId="2" borderId="7" xfId="0" applyNumberFormat="1" applyFont="1" applyFill="1" applyBorder="1" applyAlignment="1">
      <alignment horizontal="center" vertical="center" textRotation="90" wrapText="1" shrinkToFit="1"/>
    </xf>
    <xf numFmtId="3" fontId="11" fillId="2" borderId="6" xfId="0" applyNumberFormat="1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5"/>
  <sheetViews>
    <sheetView view="pageLayout" topLeftCell="H1" zoomScaleNormal="70" workbookViewId="0">
      <selection activeCell="A4" sqref="A4:U4"/>
    </sheetView>
  </sheetViews>
  <sheetFormatPr defaultRowHeight="15" x14ac:dyDescent="0.25"/>
  <cols>
    <col min="1" max="1" width="7.42578125" style="13" bestFit="1" customWidth="1"/>
    <col min="2" max="2" width="52.5703125" style="13" customWidth="1"/>
    <col min="3" max="3" width="9" style="13" customWidth="1"/>
    <col min="4" max="5" width="6.5703125" style="13" customWidth="1"/>
    <col min="6" max="7" width="11.5703125" style="13" customWidth="1"/>
    <col min="8" max="11" width="14.28515625" style="15" customWidth="1"/>
    <col min="12" max="12" width="49.42578125" style="25" customWidth="1"/>
    <col min="13" max="13" width="19.140625" style="15" customWidth="1"/>
    <col min="14" max="14" width="15.7109375" style="15" customWidth="1"/>
    <col min="15" max="15" width="14.28515625" style="15" bestFit="1" customWidth="1"/>
    <col min="16" max="16" width="15.140625" style="15" customWidth="1"/>
    <col min="17" max="17" width="17.28515625" style="15" customWidth="1"/>
    <col min="18" max="18" width="16.28515625" style="15" customWidth="1"/>
    <col min="19" max="20" width="10" style="15" customWidth="1"/>
    <col min="21" max="21" width="12" style="13" customWidth="1"/>
    <col min="22" max="23" width="15" style="13" bestFit="1" customWidth="1"/>
    <col min="24" max="223" width="9.140625" style="13"/>
    <col min="224" max="224" width="6.140625" style="13" bestFit="1" customWidth="1"/>
    <col min="225" max="225" width="36.140625" style="13" customWidth="1"/>
    <col min="226" max="227" width="6.5703125" style="13" customWidth="1"/>
    <col min="228" max="228" width="20.85546875" style="13" bestFit="1" customWidth="1"/>
    <col min="229" max="230" width="4" style="13" bestFit="1" customWidth="1"/>
    <col min="231" max="234" width="8.7109375" style="13" customWidth="1"/>
    <col min="235" max="235" width="13" style="13" customWidth="1"/>
    <col min="236" max="239" width="13.140625" style="13" customWidth="1"/>
    <col min="240" max="240" width="5" style="13" bestFit="1" customWidth="1"/>
    <col min="241" max="242" width="9.85546875" style="13" customWidth="1"/>
    <col min="243" max="243" width="11.28515625" style="13" customWidth="1"/>
    <col min="244" max="479" width="9.140625" style="13"/>
    <col min="480" max="480" width="6.140625" style="13" bestFit="1" customWidth="1"/>
    <col min="481" max="481" width="36.140625" style="13" customWidth="1"/>
    <col min="482" max="483" width="6.5703125" style="13" customWidth="1"/>
    <col min="484" max="484" width="20.85546875" style="13" bestFit="1" customWidth="1"/>
    <col min="485" max="486" width="4" style="13" bestFit="1" customWidth="1"/>
    <col min="487" max="490" width="8.7109375" style="13" customWidth="1"/>
    <col min="491" max="491" width="13" style="13" customWidth="1"/>
    <col min="492" max="495" width="13.140625" style="13" customWidth="1"/>
    <col min="496" max="496" width="5" style="13" bestFit="1" customWidth="1"/>
    <col min="497" max="498" width="9.85546875" style="13" customWidth="1"/>
    <col min="499" max="499" width="11.28515625" style="13" customWidth="1"/>
    <col min="500" max="735" width="9.140625" style="13"/>
    <col min="736" max="736" width="6.140625" style="13" bestFit="1" customWidth="1"/>
    <col min="737" max="737" width="36.140625" style="13" customWidth="1"/>
    <col min="738" max="739" width="6.5703125" style="13" customWidth="1"/>
    <col min="740" max="740" width="20.85546875" style="13" bestFit="1" customWidth="1"/>
    <col min="741" max="742" width="4" style="13" bestFit="1" customWidth="1"/>
    <col min="743" max="746" width="8.7109375" style="13" customWidth="1"/>
    <col min="747" max="747" width="13" style="13" customWidth="1"/>
    <col min="748" max="751" width="13.140625" style="13" customWidth="1"/>
    <col min="752" max="752" width="5" style="13" bestFit="1" customWidth="1"/>
    <col min="753" max="754" width="9.85546875" style="13" customWidth="1"/>
    <col min="755" max="755" width="11.28515625" style="13" customWidth="1"/>
    <col min="756" max="991" width="9.140625" style="13"/>
    <col min="992" max="992" width="6.140625" style="13" bestFit="1" customWidth="1"/>
    <col min="993" max="993" width="36.140625" style="13" customWidth="1"/>
    <col min="994" max="995" width="6.5703125" style="13" customWidth="1"/>
    <col min="996" max="996" width="20.85546875" style="13" bestFit="1" customWidth="1"/>
    <col min="997" max="998" width="4" style="13" bestFit="1" customWidth="1"/>
    <col min="999" max="1002" width="8.7109375" style="13" customWidth="1"/>
    <col min="1003" max="1003" width="13" style="13" customWidth="1"/>
    <col min="1004" max="1007" width="13.140625" style="13" customWidth="1"/>
    <col min="1008" max="1008" width="5" style="13" bestFit="1" customWidth="1"/>
    <col min="1009" max="1010" width="9.85546875" style="13" customWidth="1"/>
    <col min="1011" max="1011" width="11.28515625" style="13" customWidth="1"/>
    <col min="1012" max="1247" width="9.140625" style="13"/>
    <col min="1248" max="1248" width="6.140625" style="13" bestFit="1" customWidth="1"/>
    <col min="1249" max="1249" width="36.140625" style="13" customWidth="1"/>
    <col min="1250" max="1251" width="6.5703125" style="13" customWidth="1"/>
    <col min="1252" max="1252" width="20.85546875" style="13" bestFit="1" customWidth="1"/>
    <col min="1253" max="1254" width="4" style="13" bestFit="1" customWidth="1"/>
    <col min="1255" max="1258" width="8.7109375" style="13" customWidth="1"/>
    <col min="1259" max="1259" width="13" style="13" customWidth="1"/>
    <col min="1260" max="1263" width="13.140625" style="13" customWidth="1"/>
    <col min="1264" max="1264" width="5" style="13" bestFit="1" customWidth="1"/>
    <col min="1265" max="1266" width="9.85546875" style="13" customWidth="1"/>
    <col min="1267" max="1267" width="11.28515625" style="13" customWidth="1"/>
    <col min="1268" max="1503" width="9.140625" style="13"/>
    <col min="1504" max="1504" width="6.140625" style="13" bestFit="1" customWidth="1"/>
    <col min="1505" max="1505" width="36.140625" style="13" customWidth="1"/>
    <col min="1506" max="1507" width="6.5703125" style="13" customWidth="1"/>
    <col min="1508" max="1508" width="20.85546875" style="13" bestFit="1" customWidth="1"/>
    <col min="1509" max="1510" width="4" style="13" bestFit="1" customWidth="1"/>
    <col min="1511" max="1514" width="8.7109375" style="13" customWidth="1"/>
    <col min="1515" max="1515" width="13" style="13" customWidth="1"/>
    <col min="1516" max="1519" width="13.140625" style="13" customWidth="1"/>
    <col min="1520" max="1520" width="5" style="13" bestFit="1" customWidth="1"/>
    <col min="1521" max="1522" width="9.85546875" style="13" customWidth="1"/>
    <col min="1523" max="1523" width="11.28515625" style="13" customWidth="1"/>
    <col min="1524" max="1759" width="9.140625" style="13"/>
    <col min="1760" max="1760" width="6.140625" style="13" bestFit="1" customWidth="1"/>
    <col min="1761" max="1761" width="36.140625" style="13" customWidth="1"/>
    <col min="1762" max="1763" width="6.5703125" style="13" customWidth="1"/>
    <col min="1764" max="1764" width="20.85546875" style="13" bestFit="1" customWidth="1"/>
    <col min="1765" max="1766" width="4" style="13" bestFit="1" customWidth="1"/>
    <col min="1767" max="1770" width="8.7109375" style="13" customWidth="1"/>
    <col min="1771" max="1771" width="13" style="13" customWidth="1"/>
    <col min="1772" max="1775" width="13.140625" style="13" customWidth="1"/>
    <col min="1776" max="1776" width="5" style="13" bestFit="1" customWidth="1"/>
    <col min="1777" max="1778" width="9.85546875" style="13" customWidth="1"/>
    <col min="1779" max="1779" width="11.28515625" style="13" customWidth="1"/>
    <col min="1780" max="2015" width="9.140625" style="13"/>
    <col min="2016" max="2016" width="6.140625" style="13" bestFit="1" customWidth="1"/>
    <col min="2017" max="2017" width="36.140625" style="13" customWidth="1"/>
    <col min="2018" max="2019" width="6.5703125" style="13" customWidth="1"/>
    <col min="2020" max="2020" width="20.85546875" style="13" bestFit="1" customWidth="1"/>
    <col min="2021" max="2022" width="4" style="13" bestFit="1" customWidth="1"/>
    <col min="2023" max="2026" width="8.7109375" style="13" customWidth="1"/>
    <col min="2027" max="2027" width="13" style="13" customWidth="1"/>
    <col min="2028" max="2031" width="13.140625" style="13" customWidth="1"/>
    <col min="2032" max="2032" width="5" style="13" bestFit="1" customWidth="1"/>
    <col min="2033" max="2034" width="9.85546875" style="13" customWidth="1"/>
    <col min="2035" max="2035" width="11.28515625" style="13" customWidth="1"/>
    <col min="2036" max="2271" width="9.140625" style="13"/>
    <col min="2272" max="2272" width="6.140625" style="13" bestFit="1" customWidth="1"/>
    <col min="2273" max="2273" width="36.140625" style="13" customWidth="1"/>
    <col min="2274" max="2275" width="6.5703125" style="13" customWidth="1"/>
    <col min="2276" max="2276" width="20.85546875" style="13" bestFit="1" customWidth="1"/>
    <col min="2277" max="2278" width="4" style="13" bestFit="1" customWidth="1"/>
    <col min="2279" max="2282" width="8.7109375" style="13" customWidth="1"/>
    <col min="2283" max="2283" width="13" style="13" customWidth="1"/>
    <col min="2284" max="2287" width="13.140625" style="13" customWidth="1"/>
    <col min="2288" max="2288" width="5" style="13" bestFit="1" customWidth="1"/>
    <col min="2289" max="2290" width="9.85546875" style="13" customWidth="1"/>
    <col min="2291" max="2291" width="11.28515625" style="13" customWidth="1"/>
    <col min="2292" max="2527" width="9.140625" style="13"/>
    <col min="2528" max="2528" width="6.140625" style="13" bestFit="1" customWidth="1"/>
    <col min="2529" max="2529" width="36.140625" style="13" customWidth="1"/>
    <col min="2530" max="2531" width="6.5703125" style="13" customWidth="1"/>
    <col min="2532" max="2532" width="20.85546875" style="13" bestFit="1" customWidth="1"/>
    <col min="2533" max="2534" width="4" style="13" bestFit="1" customWidth="1"/>
    <col min="2535" max="2538" width="8.7109375" style="13" customWidth="1"/>
    <col min="2539" max="2539" width="13" style="13" customWidth="1"/>
    <col min="2540" max="2543" width="13.140625" style="13" customWidth="1"/>
    <col min="2544" max="2544" width="5" style="13" bestFit="1" customWidth="1"/>
    <col min="2545" max="2546" width="9.85546875" style="13" customWidth="1"/>
    <col min="2547" max="2547" width="11.28515625" style="13" customWidth="1"/>
    <col min="2548" max="2783" width="9.140625" style="13"/>
    <col min="2784" max="2784" width="6.140625" style="13" bestFit="1" customWidth="1"/>
    <col min="2785" max="2785" width="36.140625" style="13" customWidth="1"/>
    <col min="2786" max="2787" width="6.5703125" style="13" customWidth="1"/>
    <col min="2788" max="2788" width="20.85546875" style="13" bestFit="1" customWidth="1"/>
    <col min="2789" max="2790" width="4" style="13" bestFit="1" customWidth="1"/>
    <col min="2791" max="2794" width="8.7109375" style="13" customWidth="1"/>
    <col min="2795" max="2795" width="13" style="13" customWidth="1"/>
    <col min="2796" max="2799" width="13.140625" style="13" customWidth="1"/>
    <col min="2800" max="2800" width="5" style="13" bestFit="1" customWidth="1"/>
    <col min="2801" max="2802" width="9.85546875" style="13" customWidth="1"/>
    <col min="2803" max="2803" width="11.28515625" style="13" customWidth="1"/>
    <col min="2804" max="3039" width="9.140625" style="13"/>
    <col min="3040" max="3040" width="6.140625" style="13" bestFit="1" customWidth="1"/>
    <col min="3041" max="3041" width="36.140625" style="13" customWidth="1"/>
    <col min="3042" max="3043" width="6.5703125" style="13" customWidth="1"/>
    <col min="3044" max="3044" width="20.85546875" style="13" bestFit="1" customWidth="1"/>
    <col min="3045" max="3046" width="4" style="13" bestFit="1" customWidth="1"/>
    <col min="3047" max="3050" width="8.7109375" style="13" customWidth="1"/>
    <col min="3051" max="3051" width="13" style="13" customWidth="1"/>
    <col min="3052" max="3055" width="13.140625" style="13" customWidth="1"/>
    <col min="3056" max="3056" width="5" style="13" bestFit="1" customWidth="1"/>
    <col min="3057" max="3058" width="9.85546875" style="13" customWidth="1"/>
    <col min="3059" max="3059" width="11.28515625" style="13" customWidth="1"/>
    <col min="3060" max="3295" width="9.140625" style="13"/>
    <col min="3296" max="3296" width="6.140625" style="13" bestFit="1" customWidth="1"/>
    <col min="3297" max="3297" width="36.140625" style="13" customWidth="1"/>
    <col min="3298" max="3299" width="6.5703125" style="13" customWidth="1"/>
    <col min="3300" max="3300" width="20.85546875" style="13" bestFit="1" customWidth="1"/>
    <col min="3301" max="3302" width="4" style="13" bestFit="1" customWidth="1"/>
    <col min="3303" max="3306" width="8.7109375" style="13" customWidth="1"/>
    <col min="3307" max="3307" width="13" style="13" customWidth="1"/>
    <col min="3308" max="3311" width="13.140625" style="13" customWidth="1"/>
    <col min="3312" max="3312" width="5" style="13" bestFit="1" customWidth="1"/>
    <col min="3313" max="3314" width="9.85546875" style="13" customWidth="1"/>
    <col min="3315" max="3315" width="11.28515625" style="13" customWidth="1"/>
    <col min="3316" max="3551" width="9.140625" style="13"/>
    <col min="3552" max="3552" width="6.140625" style="13" bestFit="1" customWidth="1"/>
    <col min="3553" max="3553" width="36.140625" style="13" customWidth="1"/>
    <col min="3554" max="3555" width="6.5703125" style="13" customWidth="1"/>
    <col min="3556" max="3556" width="20.85546875" style="13" bestFit="1" customWidth="1"/>
    <col min="3557" max="3558" width="4" style="13" bestFit="1" customWidth="1"/>
    <col min="3559" max="3562" width="8.7109375" style="13" customWidth="1"/>
    <col min="3563" max="3563" width="13" style="13" customWidth="1"/>
    <col min="3564" max="3567" width="13.140625" style="13" customWidth="1"/>
    <col min="3568" max="3568" width="5" style="13" bestFit="1" customWidth="1"/>
    <col min="3569" max="3570" width="9.85546875" style="13" customWidth="1"/>
    <col min="3571" max="3571" width="11.28515625" style="13" customWidth="1"/>
    <col min="3572" max="3807" width="9.140625" style="13"/>
    <col min="3808" max="3808" width="6.140625" style="13" bestFit="1" customWidth="1"/>
    <col min="3809" max="3809" width="36.140625" style="13" customWidth="1"/>
    <col min="3810" max="3811" width="6.5703125" style="13" customWidth="1"/>
    <col min="3812" max="3812" width="20.85546875" style="13" bestFit="1" customWidth="1"/>
    <col min="3813" max="3814" width="4" style="13" bestFit="1" customWidth="1"/>
    <col min="3815" max="3818" width="8.7109375" style="13" customWidth="1"/>
    <col min="3819" max="3819" width="13" style="13" customWidth="1"/>
    <col min="3820" max="3823" width="13.140625" style="13" customWidth="1"/>
    <col min="3824" max="3824" width="5" style="13" bestFit="1" customWidth="1"/>
    <col min="3825" max="3826" width="9.85546875" style="13" customWidth="1"/>
    <col min="3827" max="3827" width="11.28515625" style="13" customWidth="1"/>
    <col min="3828" max="4063" width="9.140625" style="13"/>
    <col min="4064" max="4064" width="6.140625" style="13" bestFit="1" customWidth="1"/>
    <col min="4065" max="4065" width="36.140625" style="13" customWidth="1"/>
    <col min="4066" max="4067" width="6.5703125" style="13" customWidth="1"/>
    <col min="4068" max="4068" width="20.85546875" style="13" bestFit="1" customWidth="1"/>
    <col min="4069" max="4070" width="4" style="13" bestFit="1" customWidth="1"/>
    <col min="4071" max="4074" width="8.7109375" style="13" customWidth="1"/>
    <col min="4075" max="4075" width="13" style="13" customWidth="1"/>
    <col min="4076" max="4079" width="13.140625" style="13" customWidth="1"/>
    <col min="4080" max="4080" width="5" style="13" bestFit="1" customWidth="1"/>
    <col min="4081" max="4082" width="9.85546875" style="13" customWidth="1"/>
    <col min="4083" max="4083" width="11.28515625" style="13" customWidth="1"/>
    <col min="4084" max="4319" width="9.140625" style="13"/>
    <col min="4320" max="4320" width="6.140625" style="13" bestFit="1" customWidth="1"/>
    <col min="4321" max="4321" width="36.140625" style="13" customWidth="1"/>
    <col min="4322" max="4323" width="6.5703125" style="13" customWidth="1"/>
    <col min="4324" max="4324" width="20.85546875" style="13" bestFit="1" customWidth="1"/>
    <col min="4325" max="4326" width="4" style="13" bestFit="1" customWidth="1"/>
    <col min="4327" max="4330" width="8.7109375" style="13" customWidth="1"/>
    <col min="4331" max="4331" width="13" style="13" customWidth="1"/>
    <col min="4332" max="4335" width="13.140625" style="13" customWidth="1"/>
    <col min="4336" max="4336" width="5" style="13" bestFit="1" customWidth="1"/>
    <col min="4337" max="4338" width="9.85546875" style="13" customWidth="1"/>
    <col min="4339" max="4339" width="11.28515625" style="13" customWidth="1"/>
    <col min="4340" max="4575" width="9.140625" style="13"/>
    <col min="4576" max="4576" width="6.140625" style="13" bestFit="1" customWidth="1"/>
    <col min="4577" max="4577" width="36.140625" style="13" customWidth="1"/>
    <col min="4578" max="4579" width="6.5703125" style="13" customWidth="1"/>
    <col min="4580" max="4580" width="20.85546875" style="13" bestFit="1" customWidth="1"/>
    <col min="4581" max="4582" width="4" style="13" bestFit="1" customWidth="1"/>
    <col min="4583" max="4586" width="8.7109375" style="13" customWidth="1"/>
    <col min="4587" max="4587" width="13" style="13" customWidth="1"/>
    <col min="4588" max="4591" width="13.140625" style="13" customWidth="1"/>
    <col min="4592" max="4592" width="5" style="13" bestFit="1" customWidth="1"/>
    <col min="4593" max="4594" width="9.85546875" style="13" customWidth="1"/>
    <col min="4595" max="4595" width="11.28515625" style="13" customWidth="1"/>
    <col min="4596" max="4831" width="9.140625" style="13"/>
    <col min="4832" max="4832" width="6.140625" style="13" bestFit="1" customWidth="1"/>
    <col min="4833" max="4833" width="36.140625" style="13" customWidth="1"/>
    <col min="4834" max="4835" width="6.5703125" style="13" customWidth="1"/>
    <col min="4836" max="4836" width="20.85546875" style="13" bestFit="1" customWidth="1"/>
    <col min="4837" max="4838" width="4" style="13" bestFit="1" customWidth="1"/>
    <col min="4839" max="4842" width="8.7109375" style="13" customWidth="1"/>
    <col min="4843" max="4843" width="13" style="13" customWidth="1"/>
    <col min="4844" max="4847" width="13.140625" style="13" customWidth="1"/>
    <col min="4848" max="4848" width="5" style="13" bestFit="1" customWidth="1"/>
    <col min="4849" max="4850" width="9.85546875" style="13" customWidth="1"/>
    <col min="4851" max="4851" width="11.28515625" style="13" customWidth="1"/>
    <col min="4852" max="5087" width="9.140625" style="13"/>
    <col min="5088" max="5088" width="6.140625" style="13" bestFit="1" customWidth="1"/>
    <col min="5089" max="5089" width="36.140625" style="13" customWidth="1"/>
    <col min="5090" max="5091" width="6.5703125" style="13" customWidth="1"/>
    <col min="5092" max="5092" width="20.85546875" style="13" bestFit="1" customWidth="1"/>
    <col min="5093" max="5094" width="4" style="13" bestFit="1" customWidth="1"/>
    <col min="5095" max="5098" width="8.7109375" style="13" customWidth="1"/>
    <col min="5099" max="5099" width="13" style="13" customWidth="1"/>
    <col min="5100" max="5103" width="13.140625" style="13" customWidth="1"/>
    <col min="5104" max="5104" width="5" style="13" bestFit="1" customWidth="1"/>
    <col min="5105" max="5106" width="9.85546875" style="13" customWidth="1"/>
    <col min="5107" max="5107" width="11.28515625" style="13" customWidth="1"/>
    <col min="5108" max="5343" width="9.140625" style="13"/>
    <col min="5344" max="5344" width="6.140625" style="13" bestFit="1" customWidth="1"/>
    <col min="5345" max="5345" width="36.140625" style="13" customWidth="1"/>
    <col min="5346" max="5347" width="6.5703125" style="13" customWidth="1"/>
    <col min="5348" max="5348" width="20.85546875" style="13" bestFit="1" customWidth="1"/>
    <col min="5349" max="5350" width="4" style="13" bestFit="1" customWidth="1"/>
    <col min="5351" max="5354" width="8.7109375" style="13" customWidth="1"/>
    <col min="5355" max="5355" width="13" style="13" customWidth="1"/>
    <col min="5356" max="5359" width="13.140625" style="13" customWidth="1"/>
    <col min="5360" max="5360" width="5" style="13" bestFit="1" customWidth="1"/>
    <col min="5361" max="5362" width="9.85546875" style="13" customWidth="1"/>
    <col min="5363" max="5363" width="11.28515625" style="13" customWidth="1"/>
    <col min="5364" max="5599" width="9.140625" style="13"/>
    <col min="5600" max="5600" width="6.140625" style="13" bestFit="1" customWidth="1"/>
    <col min="5601" max="5601" width="36.140625" style="13" customWidth="1"/>
    <col min="5602" max="5603" width="6.5703125" style="13" customWidth="1"/>
    <col min="5604" max="5604" width="20.85546875" style="13" bestFit="1" customWidth="1"/>
    <col min="5605" max="5606" width="4" style="13" bestFit="1" customWidth="1"/>
    <col min="5607" max="5610" width="8.7109375" style="13" customWidth="1"/>
    <col min="5611" max="5611" width="13" style="13" customWidth="1"/>
    <col min="5612" max="5615" width="13.140625" style="13" customWidth="1"/>
    <col min="5616" max="5616" width="5" style="13" bestFit="1" customWidth="1"/>
    <col min="5617" max="5618" width="9.85546875" style="13" customWidth="1"/>
    <col min="5619" max="5619" width="11.28515625" style="13" customWidth="1"/>
    <col min="5620" max="5855" width="9.140625" style="13"/>
    <col min="5856" max="5856" width="6.140625" style="13" bestFit="1" customWidth="1"/>
    <col min="5857" max="5857" width="36.140625" style="13" customWidth="1"/>
    <col min="5858" max="5859" width="6.5703125" style="13" customWidth="1"/>
    <col min="5860" max="5860" width="20.85546875" style="13" bestFit="1" customWidth="1"/>
    <col min="5861" max="5862" width="4" style="13" bestFit="1" customWidth="1"/>
    <col min="5863" max="5866" width="8.7109375" style="13" customWidth="1"/>
    <col min="5867" max="5867" width="13" style="13" customWidth="1"/>
    <col min="5868" max="5871" width="13.140625" style="13" customWidth="1"/>
    <col min="5872" max="5872" width="5" style="13" bestFit="1" customWidth="1"/>
    <col min="5873" max="5874" width="9.85546875" style="13" customWidth="1"/>
    <col min="5875" max="5875" width="11.28515625" style="13" customWidth="1"/>
    <col min="5876" max="6111" width="9.140625" style="13"/>
    <col min="6112" max="6112" width="6.140625" style="13" bestFit="1" customWidth="1"/>
    <col min="6113" max="6113" width="36.140625" style="13" customWidth="1"/>
    <col min="6114" max="6115" width="6.5703125" style="13" customWidth="1"/>
    <col min="6116" max="6116" width="20.85546875" style="13" bestFit="1" customWidth="1"/>
    <col min="6117" max="6118" width="4" style="13" bestFit="1" customWidth="1"/>
    <col min="6119" max="6122" width="8.7109375" style="13" customWidth="1"/>
    <col min="6123" max="6123" width="13" style="13" customWidth="1"/>
    <col min="6124" max="6127" width="13.140625" style="13" customWidth="1"/>
    <col min="6128" max="6128" width="5" style="13" bestFit="1" customWidth="1"/>
    <col min="6129" max="6130" width="9.85546875" style="13" customWidth="1"/>
    <col min="6131" max="6131" width="11.28515625" style="13" customWidth="1"/>
    <col min="6132" max="6367" width="9.140625" style="13"/>
    <col min="6368" max="6368" width="6.140625" style="13" bestFit="1" customWidth="1"/>
    <col min="6369" max="6369" width="36.140625" style="13" customWidth="1"/>
    <col min="6370" max="6371" width="6.5703125" style="13" customWidth="1"/>
    <col min="6372" max="6372" width="20.85546875" style="13" bestFit="1" customWidth="1"/>
    <col min="6373" max="6374" width="4" style="13" bestFit="1" customWidth="1"/>
    <col min="6375" max="6378" width="8.7109375" style="13" customWidth="1"/>
    <col min="6379" max="6379" width="13" style="13" customWidth="1"/>
    <col min="6380" max="6383" width="13.140625" style="13" customWidth="1"/>
    <col min="6384" max="6384" width="5" style="13" bestFit="1" customWidth="1"/>
    <col min="6385" max="6386" width="9.85546875" style="13" customWidth="1"/>
    <col min="6387" max="6387" width="11.28515625" style="13" customWidth="1"/>
    <col min="6388" max="6623" width="9.140625" style="13"/>
    <col min="6624" max="6624" width="6.140625" style="13" bestFit="1" customWidth="1"/>
    <col min="6625" max="6625" width="36.140625" style="13" customWidth="1"/>
    <col min="6626" max="6627" width="6.5703125" style="13" customWidth="1"/>
    <col min="6628" max="6628" width="20.85546875" style="13" bestFit="1" customWidth="1"/>
    <col min="6629" max="6630" width="4" style="13" bestFit="1" customWidth="1"/>
    <col min="6631" max="6634" width="8.7109375" style="13" customWidth="1"/>
    <col min="6635" max="6635" width="13" style="13" customWidth="1"/>
    <col min="6636" max="6639" width="13.140625" style="13" customWidth="1"/>
    <col min="6640" max="6640" width="5" style="13" bestFit="1" customWidth="1"/>
    <col min="6641" max="6642" width="9.85546875" style="13" customWidth="1"/>
    <col min="6643" max="6643" width="11.28515625" style="13" customWidth="1"/>
    <col min="6644" max="6879" width="9.140625" style="13"/>
    <col min="6880" max="6880" width="6.140625" style="13" bestFit="1" customWidth="1"/>
    <col min="6881" max="6881" width="36.140625" style="13" customWidth="1"/>
    <col min="6882" max="6883" width="6.5703125" style="13" customWidth="1"/>
    <col min="6884" max="6884" width="20.85546875" style="13" bestFit="1" customWidth="1"/>
    <col min="6885" max="6886" width="4" style="13" bestFit="1" customWidth="1"/>
    <col min="6887" max="6890" width="8.7109375" style="13" customWidth="1"/>
    <col min="6891" max="6891" width="13" style="13" customWidth="1"/>
    <col min="6892" max="6895" width="13.140625" style="13" customWidth="1"/>
    <col min="6896" max="6896" width="5" style="13" bestFit="1" customWidth="1"/>
    <col min="6897" max="6898" width="9.85546875" style="13" customWidth="1"/>
    <col min="6899" max="6899" width="11.28515625" style="13" customWidth="1"/>
    <col min="6900" max="7135" width="9.140625" style="13"/>
    <col min="7136" max="7136" width="6.140625" style="13" bestFit="1" customWidth="1"/>
    <col min="7137" max="7137" width="36.140625" style="13" customWidth="1"/>
    <col min="7138" max="7139" width="6.5703125" style="13" customWidth="1"/>
    <col min="7140" max="7140" width="20.85546875" style="13" bestFit="1" customWidth="1"/>
    <col min="7141" max="7142" width="4" style="13" bestFit="1" customWidth="1"/>
    <col min="7143" max="7146" width="8.7109375" style="13" customWidth="1"/>
    <col min="7147" max="7147" width="13" style="13" customWidth="1"/>
    <col min="7148" max="7151" width="13.140625" style="13" customWidth="1"/>
    <col min="7152" max="7152" width="5" style="13" bestFit="1" customWidth="1"/>
    <col min="7153" max="7154" width="9.85546875" style="13" customWidth="1"/>
    <col min="7155" max="7155" width="11.28515625" style="13" customWidth="1"/>
    <col min="7156" max="7391" width="9.140625" style="13"/>
    <col min="7392" max="7392" width="6.140625" style="13" bestFit="1" customWidth="1"/>
    <col min="7393" max="7393" width="36.140625" style="13" customWidth="1"/>
    <col min="7394" max="7395" width="6.5703125" style="13" customWidth="1"/>
    <col min="7396" max="7396" width="20.85546875" style="13" bestFit="1" customWidth="1"/>
    <col min="7397" max="7398" width="4" style="13" bestFit="1" customWidth="1"/>
    <col min="7399" max="7402" width="8.7109375" style="13" customWidth="1"/>
    <col min="7403" max="7403" width="13" style="13" customWidth="1"/>
    <col min="7404" max="7407" width="13.140625" style="13" customWidth="1"/>
    <col min="7408" max="7408" width="5" style="13" bestFit="1" customWidth="1"/>
    <col min="7409" max="7410" width="9.85546875" style="13" customWidth="1"/>
    <col min="7411" max="7411" width="11.28515625" style="13" customWidth="1"/>
    <col min="7412" max="7647" width="9.140625" style="13"/>
    <col min="7648" max="7648" width="6.140625" style="13" bestFit="1" customWidth="1"/>
    <col min="7649" max="7649" width="36.140625" style="13" customWidth="1"/>
    <col min="7650" max="7651" width="6.5703125" style="13" customWidth="1"/>
    <col min="7652" max="7652" width="20.85546875" style="13" bestFit="1" customWidth="1"/>
    <col min="7653" max="7654" width="4" style="13" bestFit="1" customWidth="1"/>
    <col min="7655" max="7658" width="8.7109375" style="13" customWidth="1"/>
    <col min="7659" max="7659" width="13" style="13" customWidth="1"/>
    <col min="7660" max="7663" width="13.140625" style="13" customWidth="1"/>
    <col min="7664" max="7664" width="5" style="13" bestFit="1" customWidth="1"/>
    <col min="7665" max="7666" width="9.85546875" style="13" customWidth="1"/>
    <col min="7667" max="7667" width="11.28515625" style="13" customWidth="1"/>
    <col min="7668" max="7903" width="9.140625" style="13"/>
    <col min="7904" max="7904" width="6.140625" style="13" bestFit="1" customWidth="1"/>
    <col min="7905" max="7905" width="36.140625" style="13" customWidth="1"/>
    <col min="7906" max="7907" width="6.5703125" style="13" customWidth="1"/>
    <col min="7908" max="7908" width="20.85546875" style="13" bestFit="1" customWidth="1"/>
    <col min="7909" max="7910" width="4" style="13" bestFit="1" customWidth="1"/>
    <col min="7911" max="7914" width="8.7109375" style="13" customWidth="1"/>
    <col min="7915" max="7915" width="13" style="13" customWidth="1"/>
    <col min="7916" max="7919" width="13.140625" style="13" customWidth="1"/>
    <col min="7920" max="7920" width="5" style="13" bestFit="1" customWidth="1"/>
    <col min="7921" max="7922" width="9.85546875" style="13" customWidth="1"/>
    <col min="7923" max="7923" width="11.28515625" style="13" customWidth="1"/>
    <col min="7924" max="8159" width="9.140625" style="13"/>
    <col min="8160" max="8160" width="6.140625" style="13" bestFit="1" customWidth="1"/>
    <col min="8161" max="8161" width="36.140625" style="13" customWidth="1"/>
    <col min="8162" max="8163" width="6.5703125" style="13" customWidth="1"/>
    <col min="8164" max="8164" width="20.85546875" style="13" bestFit="1" customWidth="1"/>
    <col min="8165" max="8166" width="4" style="13" bestFit="1" customWidth="1"/>
    <col min="8167" max="8170" width="8.7109375" style="13" customWidth="1"/>
    <col min="8171" max="8171" width="13" style="13" customWidth="1"/>
    <col min="8172" max="8175" width="13.140625" style="13" customWidth="1"/>
    <col min="8176" max="8176" width="5" style="13" bestFit="1" customWidth="1"/>
    <col min="8177" max="8178" width="9.85546875" style="13" customWidth="1"/>
    <col min="8179" max="8179" width="11.28515625" style="13" customWidth="1"/>
    <col min="8180" max="8415" width="9.140625" style="13"/>
    <col min="8416" max="8416" width="6.140625" style="13" bestFit="1" customWidth="1"/>
    <col min="8417" max="8417" width="36.140625" style="13" customWidth="1"/>
    <col min="8418" max="8419" width="6.5703125" style="13" customWidth="1"/>
    <col min="8420" max="8420" width="20.85546875" style="13" bestFit="1" customWidth="1"/>
    <col min="8421" max="8422" width="4" style="13" bestFit="1" customWidth="1"/>
    <col min="8423" max="8426" width="8.7109375" style="13" customWidth="1"/>
    <col min="8427" max="8427" width="13" style="13" customWidth="1"/>
    <col min="8428" max="8431" width="13.140625" style="13" customWidth="1"/>
    <col min="8432" max="8432" width="5" style="13" bestFit="1" customWidth="1"/>
    <col min="8433" max="8434" width="9.85546875" style="13" customWidth="1"/>
    <col min="8435" max="8435" width="11.28515625" style="13" customWidth="1"/>
    <col min="8436" max="8671" width="9.140625" style="13"/>
    <col min="8672" max="8672" width="6.140625" style="13" bestFit="1" customWidth="1"/>
    <col min="8673" max="8673" width="36.140625" style="13" customWidth="1"/>
    <col min="8674" max="8675" width="6.5703125" style="13" customWidth="1"/>
    <col min="8676" max="8676" width="20.85546875" style="13" bestFit="1" customWidth="1"/>
    <col min="8677" max="8678" width="4" style="13" bestFit="1" customWidth="1"/>
    <col min="8679" max="8682" width="8.7109375" style="13" customWidth="1"/>
    <col min="8683" max="8683" width="13" style="13" customWidth="1"/>
    <col min="8684" max="8687" width="13.140625" style="13" customWidth="1"/>
    <col min="8688" max="8688" width="5" style="13" bestFit="1" customWidth="1"/>
    <col min="8689" max="8690" width="9.85546875" style="13" customWidth="1"/>
    <col min="8691" max="8691" width="11.28515625" style="13" customWidth="1"/>
    <col min="8692" max="8927" width="9.140625" style="13"/>
    <col min="8928" max="8928" width="6.140625" style="13" bestFit="1" customWidth="1"/>
    <col min="8929" max="8929" width="36.140625" style="13" customWidth="1"/>
    <col min="8930" max="8931" width="6.5703125" style="13" customWidth="1"/>
    <col min="8932" max="8932" width="20.85546875" style="13" bestFit="1" customWidth="1"/>
    <col min="8933" max="8934" width="4" style="13" bestFit="1" customWidth="1"/>
    <col min="8935" max="8938" width="8.7109375" style="13" customWidth="1"/>
    <col min="8939" max="8939" width="13" style="13" customWidth="1"/>
    <col min="8940" max="8943" width="13.140625" style="13" customWidth="1"/>
    <col min="8944" max="8944" width="5" style="13" bestFit="1" customWidth="1"/>
    <col min="8945" max="8946" width="9.85546875" style="13" customWidth="1"/>
    <col min="8947" max="8947" width="11.28515625" style="13" customWidth="1"/>
    <col min="8948" max="9183" width="9.140625" style="13"/>
    <col min="9184" max="9184" width="6.140625" style="13" bestFit="1" customWidth="1"/>
    <col min="9185" max="9185" width="36.140625" style="13" customWidth="1"/>
    <col min="9186" max="9187" width="6.5703125" style="13" customWidth="1"/>
    <col min="9188" max="9188" width="20.85546875" style="13" bestFit="1" customWidth="1"/>
    <col min="9189" max="9190" width="4" style="13" bestFit="1" customWidth="1"/>
    <col min="9191" max="9194" width="8.7109375" style="13" customWidth="1"/>
    <col min="9195" max="9195" width="13" style="13" customWidth="1"/>
    <col min="9196" max="9199" width="13.140625" style="13" customWidth="1"/>
    <col min="9200" max="9200" width="5" style="13" bestFit="1" customWidth="1"/>
    <col min="9201" max="9202" width="9.85546875" style="13" customWidth="1"/>
    <col min="9203" max="9203" width="11.28515625" style="13" customWidth="1"/>
    <col min="9204" max="9439" width="9.140625" style="13"/>
    <col min="9440" max="9440" width="6.140625" style="13" bestFit="1" customWidth="1"/>
    <col min="9441" max="9441" width="36.140625" style="13" customWidth="1"/>
    <col min="9442" max="9443" width="6.5703125" style="13" customWidth="1"/>
    <col min="9444" max="9444" width="20.85546875" style="13" bestFit="1" customWidth="1"/>
    <col min="9445" max="9446" width="4" style="13" bestFit="1" customWidth="1"/>
    <col min="9447" max="9450" width="8.7109375" style="13" customWidth="1"/>
    <col min="9451" max="9451" width="13" style="13" customWidth="1"/>
    <col min="9452" max="9455" width="13.140625" style="13" customWidth="1"/>
    <col min="9456" max="9456" width="5" style="13" bestFit="1" customWidth="1"/>
    <col min="9457" max="9458" width="9.85546875" style="13" customWidth="1"/>
    <col min="9459" max="9459" width="11.28515625" style="13" customWidth="1"/>
    <col min="9460" max="9695" width="9.140625" style="13"/>
    <col min="9696" max="9696" width="6.140625" style="13" bestFit="1" customWidth="1"/>
    <col min="9697" max="9697" width="36.140625" style="13" customWidth="1"/>
    <col min="9698" max="9699" width="6.5703125" style="13" customWidth="1"/>
    <col min="9700" max="9700" width="20.85546875" style="13" bestFit="1" customWidth="1"/>
    <col min="9701" max="9702" width="4" style="13" bestFit="1" customWidth="1"/>
    <col min="9703" max="9706" width="8.7109375" style="13" customWidth="1"/>
    <col min="9707" max="9707" width="13" style="13" customWidth="1"/>
    <col min="9708" max="9711" width="13.140625" style="13" customWidth="1"/>
    <col min="9712" max="9712" width="5" style="13" bestFit="1" customWidth="1"/>
    <col min="9713" max="9714" width="9.85546875" style="13" customWidth="1"/>
    <col min="9715" max="9715" width="11.28515625" style="13" customWidth="1"/>
    <col min="9716" max="9951" width="9.140625" style="13"/>
    <col min="9952" max="9952" width="6.140625" style="13" bestFit="1" customWidth="1"/>
    <col min="9953" max="9953" width="36.140625" style="13" customWidth="1"/>
    <col min="9954" max="9955" width="6.5703125" style="13" customWidth="1"/>
    <col min="9956" max="9956" width="20.85546875" style="13" bestFit="1" customWidth="1"/>
    <col min="9957" max="9958" width="4" style="13" bestFit="1" customWidth="1"/>
    <col min="9959" max="9962" width="8.7109375" style="13" customWidth="1"/>
    <col min="9963" max="9963" width="13" style="13" customWidth="1"/>
    <col min="9964" max="9967" width="13.140625" style="13" customWidth="1"/>
    <col min="9968" max="9968" width="5" style="13" bestFit="1" customWidth="1"/>
    <col min="9969" max="9970" width="9.85546875" style="13" customWidth="1"/>
    <col min="9971" max="9971" width="11.28515625" style="13" customWidth="1"/>
    <col min="9972" max="10207" width="9.140625" style="13"/>
    <col min="10208" max="10208" width="6.140625" style="13" bestFit="1" customWidth="1"/>
    <col min="10209" max="10209" width="36.140625" style="13" customWidth="1"/>
    <col min="10210" max="10211" width="6.5703125" style="13" customWidth="1"/>
    <col min="10212" max="10212" width="20.85546875" style="13" bestFit="1" customWidth="1"/>
    <col min="10213" max="10214" width="4" style="13" bestFit="1" customWidth="1"/>
    <col min="10215" max="10218" width="8.7109375" style="13" customWidth="1"/>
    <col min="10219" max="10219" width="13" style="13" customWidth="1"/>
    <col min="10220" max="10223" width="13.140625" style="13" customWidth="1"/>
    <col min="10224" max="10224" width="5" style="13" bestFit="1" customWidth="1"/>
    <col min="10225" max="10226" width="9.85546875" style="13" customWidth="1"/>
    <col min="10227" max="10227" width="11.28515625" style="13" customWidth="1"/>
    <col min="10228" max="10463" width="9.140625" style="13"/>
    <col min="10464" max="10464" width="6.140625" style="13" bestFit="1" customWidth="1"/>
    <col min="10465" max="10465" width="36.140625" style="13" customWidth="1"/>
    <col min="10466" max="10467" width="6.5703125" style="13" customWidth="1"/>
    <col min="10468" max="10468" width="20.85546875" style="13" bestFit="1" customWidth="1"/>
    <col min="10469" max="10470" width="4" style="13" bestFit="1" customWidth="1"/>
    <col min="10471" max="10474" width="8.7109375" style="13" customWidth="1"/>
    <col min="10475" max="10475" width="13" style="13" customWidth="1"/>
    <col min="10476" max="10479" width="13.140625" style="13" customWidth="1"/>
    <col min="10480" max="10480" width="5" style="13" bestFit="1" customWidth="1"/>
    <col min="10481" max="10482" width="9.85546875" style="13" customWidth="1"/>
    <col min="10483" max="10483" width="11.28515625" style="13" customWidth="1"/>
    <col min="10484" max="10719" width="9.140625" style="13"/>
    <col min="10720" max="10720" width="6.140625" style="13" bestFit="1" customWidth="1"/>
    <col min="10721" max="10721" width="36.140625" style="13" customWidth="1"/>
    <col min="10722" max="10723" width="6.5703125" style="13" customWidth="1"/>
    <col min="10724" max="10724" width="20.85546875" style="13" bestFit="1" customWidth="1"/>
    <col min="10725" max="10726" width="4" style="13" bestFit="1" customWidth="1"/>
    <col min="10727" max="10730" width="8.7109375" style="13" customWidth="1"/>
    <col min="10731" max="10731" width="13" style="13" customWidth="1"/>
    <col min="10732" max="10735" width="13.140625" style="13" customWidth="1"/>
    <col min="10736" max="10736" width="5" style="13" bestFit="1" customWidth="1"/>
    <col min="10737" max="10738" width="9.85546875" style="13" customWidth="1"/>
    <col min="10739" max="10739" width="11.28515625" style="13" customWidth="1"/>
    <col min="10740" max="10975" width="9.140625" style="13"/>
    <col min="10976" max="10976" width="6.140625" style="13" bestFit="1" customWidth="1"/>
    <col min="10977" max="10977" width="36.140625" style="13" customWidth="1"/>
    <col min="10978" max="10979" width="6.5703125" style="13" customWidth="1"/>
    <col min="10980" max="10980" width="20.85546875" style="13" bestFit="1" customWidth="1"/>
    <col min="10981" max="10982" width="4" style="13" bestFit="1" customWidth="1"/>
    <col min="10983" max="10986" width="8.7109375" style="13" customWidth="1"/>
    <col min="10987" max="10987" width="13" style="13" customWidth="1"/>
    <col min="10988" max="10991" width="13.140625" style="13" customWidth="1"/>
    <col min="10992" max="10992" width="5" style="13" bestFit="1" customWidth="1"/>
    <col min="10993" max="10994" width="9.85546875" style="13" customWidth="1"/>
    <col min="10995" max="10995" width="11.28515625" style="13" customWidth="1"/>
    <col min="10996" max="11231" width="9.140625" style="13"/>
    <col min="11232" max="11232" width="6.140625" style="13" bestFit="1" customWidth="1"/>
    <col min="11233" max="11233" width="36.140625" style="13" customWidth="1"/>
    <col min="11234" max="11235" width="6.5703125" style="13" customWidth="1"/>
    <col min="11236" max="11236" width="20.85546875" style="13" bestFit="1" customWidth="1"/>
    <col min="11237" max="11238" width="4" style="13" bestFit="1" customWidth="1"/>
    <col min="11239" max="11242" width="8.7109375" style="13" customWidth="1"/>
    <col min="11243" max="11243" width="13" style="13" customWidth="1"/>
    <col min="11244" max="11247" width="13.140625" style="13" customWidth="1"/>
    <col min="11248" max="11248" width="5" style="13" bestFit="1" customWidth="1"/>
    <col min="11249" max="11250" width="9.85546875" style="13" customWidth="1"/>
    <col min="11251" max="11251" width="11.28515625" style="13" customWidth="1"/>
    <col min="11252" max="11487" width="9.140625" style="13"/>
    <col min="11488" max="11488" width="6.140625" style="13" bestFit="1" customWidth="1"/>
    <col min="11489" max="11489" width="36.140625" style="13" customWidth="1"/>
    <col min="11490" max="11491" width="6.5703125" style="13" customWidth="1"/>
    <col min="11492" max="11492" width="20.85546875" style="13" bestFit="1" customWidth="1"/>
    <col min="11493" max="11494" width="4" style="13" bestFit="1" customWidth="1"/>
    <col min="11495" max="11498" width="8.7109375" style="13" customWidth="1"/>
    <col min="11499" max="11499" width="13" style="13" customWidth="1"/>
    <col min="11500" max="11503" width="13.140625" style="13" customWidth="1"/>
    <col min="11504" max="11504" width="5" style="13" bestFit="1" customWidth="1"/>
    <col min="11505" max="11506" width="9.85546875" style="13" customWidth="1"/>
    <col min="11507" max="11507" width="11.28515625" style="13" customWidth="1"/>
    <col min="11508" max="11743" width="9.140625" style="13"/>
    <col min="11744" max="11744" width="6.140625" style="13" bestFit="1" customWidth="1"/>
    <col min="11745" max="11745" width="36.140625" style="13" customWidth="1"/>
    <col min="11746" max="11747" width="6.5703125" style="13" customWidth="1"/>
    <col min="11748" max="11748" width="20.85546875" style="13" bestFit="1" customWidth="1"/>
    <col min="11749" max="11750" width="4" style="13" bestFit="1" customWidth="1"/>
    <col min="11751" max="11754" width="8.7109375" style="13" customWidth="1"/>
    <col min="11755" max="11755" width="13" style="13" customWidth="1"/>
    <col min="11756" max="11759" width="13.140625" style="13" customWidth="1"/>
    <col min="11760" max="11760" width="5" style="13" bestFit="1" customWidth="1"/>
    <col min="11761" max="11762" width="9.85546875" style="13" customWidth="1"/>
    <col min="11763" max="11763" width="11.28515625" style="13" customWidth="1"/>
    <col min="11764" max="11999" width="9.140625" style="13"/>
    <col min="12000" max="12000" width="6.140625" style="13" bestFit="1" customWidth="1"/>
    <col min="12001" max="12001" width="36.140625" style="13" customWidth="1"/>
    <col min="12002" max="12003" width="6.5703125" style="13" customWidth="1"/>
    <col min="12004" max="12004" width="20.85546875" style="13" bestFit="1" customWidth="1"/>
    <col min="12005" max="12006" width="4" style="13" bestFit="1" customWidth="1"/>
    <col min="12007" max="12010" width="8.7109375" style="13" customWidth="1"/>
    <col min="12011" max="12011" width="13" style="13" customWidth="1"/>
    <col min="12012" max="12015" width="13.140625" style="13" customWidth="1"/>
    <col min="12016" max="12016" width="5" style="13" bestFit="1" customWidth="1"/>
    <col min="12017" max="12018" width="9.85546875" style="13" customWidth="1"/>
    <col min="12019" max="12019" width="11.28515625" style="13" customWidth="1"/>
    <col min="12020" max="12255" width="9.140625" style="13"/>
    <col min="12256" max="12256" width="6.140625" style="13" bestFit="1" customWidth="1"/>
    <col min="12257" max="12257" width="36.140625" style="13" customWidth="1"/>
    <col min="12258" max="12259" width="6.5703125" style="13" customWidth="1"/>
    <col min="12260" max="12260" width="20.85546875" style="13" bestFit="1" customWidth="1"/>
    <col min="12261" max="12262" width="4" style="13" bestFit="1" customWidth="1"/>
    <col min="12263" max="12266" width="8.7109375" style="13" customWidth="1"/>
    <col min="12267" max="12267" width="13" style="13" customWidth="1"/>
    <col min="12268" max="12271" width="13.140625" style="13" customWidth="1"/>
    <col min="12272" max="12272" width="5" style="13" bestFit="1" customWidth="1"/>
    <col min="12273" max="12274" width="9.85546875" style="13" customWidth="1"/>
    <col min="12275" max="12275" width="11.28515625" style="13" customWidth="1"/>
    <col min="12276" max="12511" width="9.140625" style="13"/>
    <col min="12512" max="12512" width="6.140625" style="13" bestFit="1" customWidth="1"/>
    <col min="12513" max="12513" width="36.140625" style="13" customWidth="1"/>
    <col min="12514" max="12515" width="6.5703125" style="13" customWidth="1"/>
    <col min="12516" max="12516" width="20.85546875" style="13" bestFit="1" customWidth="1"/>
    <col min="12517" max="12518" width="4" style="13" bestFit="1" customWidth="1"/>
    <col min="12519" max="12522" width="8.7109375" style="13" customWidth="1"/>
    <col min="12523" max="12523" width="13" style="13" customWidth="1"/>
    <col min="12524" max="12527" width="13.140625" style="13" customWidth="1"/>
    <col min="12528" max="12528" width="5" style="13" bestFit="1" customWidth="1"/>
    <col min="12529" max="12530" width="9.85546875" style="13" customWidth="1"/>
    <col min="12531" max="12531" width="11.28515625" style="13" customWidth="1"/>
    <col min="12532" max="12767" width="9.140625" style="13"/>
    <col min="12768" max="12768" width="6.140625" style="13" bestFit="1" customWidth="1"/>
    <col min="12769" max="12769" width="36.140625" style="13" customWidth="1"/>
    <col min="12770" max="12771" width="6.5703125" style="13" customWidth="1"/>
    <col min="12772" max="12772" width="20.85546875" style="13" bestFit="1" customWidth="1"/>
    <col min="12773" max="12774" width="4" style="13" bestFit="1" customWidth="1"/>
    <col min="12775" max="12778" width="8.7109375" style="13" customWidth="1"/>
    <col min="12779" max="12779" width="13" style="13" customWidth="1"/>
    <col min="12780" max="12783" width="13.140625" style="13" customWidth="1"/>
    <col min="12784" max="12784" width="5" style="13" bestFit="1" customWidth="1"/>
    <col min="12785" max="12786" width="9.85546875" style="13" customWidth="1"/>
    <col min="12787" max="12787" width="11.28515625" style="13" customWidth="1"/>
    <col min="12788" max="13023" width="9.140625" style="13"/>
    <col min="13024" max="13024" width="6.140625" style="13" bestFit="1" customWidth="1"/>
    <col min="13025" max="13025" width="36.140625" style="13" customWidth="1"/>
    <col min="13026" max="13027" width="6.5703125" style="13" customWidth="1"/>
    <col min="13028" max="13028" width="20.85546875" style="13" bestFit="1" customWidth="1"/>
    <col min="13029" max="13030" width="4" style="13" bestFit="1" customWidth="1"/>
    <col min="13031" max="13034" width="8.7109375" style="13" customWidth="1"/>
    <col min="13035" max="13035" width="13" style="13" customWidth="1"/>
    <col min="13036" max="13039" width="13.140625" style="13" customWidth="1"/>
    <col min="13040" max="13040" width="5" style="13" bestFit="1" customWidth="1"/>
    <col min="13041" max="13042" width="9.85546875" style="13" customWidth="1"/>
    <col min="13043" max="13043" width="11.28515625" style="13" customWidth="1"/>
    <col min="13044" max="13279" width="9.140625" style="13"/>
    <col min="13280" max="13280" width="6.140625" style="13" bestFit="1" customWidth="1"/>
    <col min="13281" max="13281" width="36.140625" style="13" customWidth="1"/>
    <col min="13282" max="13283" width="6.5703125" style="13" customWidth="1"/>
    <col min="13284" max="13284" width="20.85546875" style="13" bestFit="1" customWidth="1"/>
    <col min="13285" max="13286" width="4" style="13" bestFit="1" customWidth="1"/>
    <col min="13287" max="13290" width="8.7109375" style="13" customWidth="1"/>
    <col min="13291" max="13291" width="13" style="13" customWidth="1"/>
    <col min="13292" max="13295" width="13.140625" style="13" customWidth="1"/>
    <col min="13296" max="13296" width="5" style="13" bestFit="1" customWidth="1"/>
    <col min="13297" max="13298" width="9.85546875" style="13" customWidth="1"/>
    <col min="13299" max="13299" width="11.28515625" style="13" customWidth="1"/>
    <col min="13300" max="13535" width="9.140625" style="13"/>
    <col min="13536" max="13536" width="6.140625" style="13" bestFit="1" customWidth="1"/>
    <col min="13537" max="13537" width="36.140625" style="13" customWidth="1"/>
    <col min="13538" max="13539" width="6.5703125" style="13" customWidth="1"/>
    <col min="13540" max="13540" width="20.85546875" style="13" bestFit="1" customWidth="1"/>
    <col min="13541" max="13542" width="4" style="13" bestFit="1" customWidth="1"/>
    <col min="13543" max="13546" width="8.7109375" style="13" customWidth="1"/>
    <col min="13547" max="13547" width="13" style="13" customWidth="1"/>
    <col min="13548" max="13551" width="13.140625" style="13" customWidth="1"/>
    <col min="13552" max="13552" width="5" style="13" bestFit="1" customWidth="1"/>
    <col min="13553" max="13554" width="9.85546875" style="13" customWidth="1"/>
    <col min="13555" max="13555" width="11.28515625" style="13" customWidth="1"/>
    <col min="13556" max="13791" width="9.140625" style="13"/>
    <col min="13792" max="13792" width="6.140625" style="13" bestFit="1" customWidth="1"/>
    <col min="13793" max="13793" width="36.140625" style="13" customWidth="1"/>
    <col min="13794" max="13795" width="6.5703125" style="13" customWidth="1"/>
    <col min="13796" max="13796" width="20.85546875" style="13" bestFit="1" customWidth="1"/>
    <col min="13797" max="13798" width="4" style="13" bestFit="1" customWidth="1"/>
    <col min="13799" max="13802" width="8.7109375" style="13" customWidth="1"/>
    <col min="13803" max="13803" width="13" style="13" customWidth="1"/>
    <col min="13804" max="13807" width="13.140625" style="13" customWidth="1"/>
    <col min="13808" max="13808" width="5" style="13" bestFit="1" customWidth="1"/>
    <col min="13809" max="13810" width="9.85546875" style="13" customWidth="1"/>
    <col min="13811" max="13811" width="11.28515625" style="13" customWidth="1"/>
    <col min="13812" max="14047" width="9.140625" style="13"/>
    <col min="14048" max="14048" width="6.140625" style="13" bestFit="1" customWidth="1"/>
    <col min="14049" max="14049" width="36.140625" style="13" customWidth="1"/>
    <col min="14050" max="14051" width="6.5703125" style="13" customWidth="1"/>
    <col min="14052" max="14052" width="20.85546875" style="13" bestFit="1" customWidth="1"/>
    <col min="14053" max="14054" width="4" style="13" bestFit="1" customWidth="1"/>
    <col min="14055" max="14058" width="8.7109375" style="13" customWidth="1"/>
    <col min="14059" max="14059" width="13" style="13" customWidth="1"/>
    <col min="14060" max="14063" width="13.140625" style="13" customWidth="1"/>
    <col min="14064" max="14064" width="5" style="13" bestFit="1" customWidth="1"/>
    <col min="14065" max="14066" width="9.85546875" style="13" customWidth="1"/>
    <col min="14067" max="14067" width="11.28515625" style="13" customWidth="1"/>
    <col min="14068" max="14303" width="9.140625" style="13"/>
    <col min="14304" max="14304" width="6.140625" style="13" bestFit="1" customWidth="1"/>
    <col min="14305" max="14305" width="36.140625" style="13" customWidth="1"/>
    <col min="14306" max="14307" width="6.5703125" style="13" customWidth="1"/>
    <col min="14308" max="14308" width="20.85546875" style="13" bestFit="1" customWidth="1"/>
    <col min="14309" max="14310" width="4" style="13" bestFit="1" customWidth="1"/>
    <col min="14311" max="14314" width="8.7109375" style="13" customWidth="1"/>
    <col min="14315" max="14315" width="13" style="13" customWidth="1"/>
    <col min="14316" max="14319" width="13.140625" style="13" customWidth="1"/>
    <col min="14320" max="14320" width="5" style="13" bestFit="1" customWidth="1"/>
    <col min="14321" max="14322" width="9.85546875" style="13" customWidth="1"/>
    <col min="14323" max="14323" width="11.28515625" style="13" customWidth="1"/>
    <col min="14324" max="14559" width="9.140625" style="13"/>
    <col min="14560" max="14560" width="6.140625" style="13" bestFit="1" customWidth="1"/>
    <col min="14561" max="14561" width="36.140625" style="13" customWidth="1"/>
    <col min="14562" max="14563" width="6.5703125" style="13" customWidth="1"/>
    <col min="14564" max="14564" width="20.85546875" style="13" bestFit="1" customWidth="1"/>
    <col min="14565" max="14566" width="4" style="13" bestFit="1" customWidth="1"/>
    <col min="14567" max="14570" width="8.7109375" style="13" customWidth="1"/>
    <col min="14571" max="14571" width="13" style="13" customWidth="1"/>
    <col min="14572" max="14575" width="13.140625" style="13" customWidth="1"/>
    <col min="14576" max="14576" width="5" style="13" bestFit="1" customWidth="1"/>
    <col min="14577" max="14578" width="9.85546875" style="13" customWidth="1"/>
    <col min="14579" max="14579" width="11.28515625" style="13" customWidth="1"/>
    <col min="14580" max="14815" width="9.140625" style="13"/>
    <col min="14816" max="14816" width="6.140625" style="13" bestFit="1" customWidth="1"/>
    <col min="14817" max="14817" width="36.140625" style="13" customWidth="1"/>
    <col min="14818" max="14819" width="6.5703125" style="13" customWidth="1"/>
    <col min="14820" max="14820" width="20.85546875" style="13" bestFit="1" customWidth="1"/>
    <col min="14821" max="14822" width="4" style="13" bestFit="1" customWidth="1"/>
    <col min="14823" max="14826" width="8.7109375" style="13" customWidth="1"/>
    <col min="14827" max="14827" width="13" style="13" customWidth="1"/>
    <col min="14828" max="14831" width="13.140625" style="13" customWidth="1"/>
    <col min="14832" max="14832" width="5" style="13" bestFit="1" customWidth="1"/>
    <col min="14833" max="14834" width="9.85546875" style="13" customWidth="1"/>
    <col min="14835" max="14835" width="11.28515625" style="13" customWidth="1"/>
    <col min="14836" max="15071" width="9.140625" style="13"/>
    <col min="15072" max="15072" width="6.140625" style="13" bestFit="1" customWidth="1"/>
    <col min="15073" max="15073" width="36.140625" style="13" customWidth="1"/>
    <col min="15074" max="15075" width="6.5703125" style="13" customWidth="1"/>
    <col min="15076" max="15076" width="20.85546875" style="13" bestFit="1" customWidth="1"/>
    <col min="15077" max="15078" width="4" style="13" bestFit="1" customWidth="1"/>
    <col min="15079" max="15082" width="8.7109375" style="13" customWidth="1"/>
    <col min="15083" max="15083" width="13" style="13" customWidth="1"/>
    <col min="15084" max="15087" width="13.140625" style="13" customWidth="1"/>
    <col min="15088" max="15088" width="5" style="13" bestFit="1" customWidth="1"/>
    <col min="15089" max="15090" width="9.85546875" style="13" customWidth="1"/>
    <col min="15091" max="15091" width="11.28515625" style="13" customWidth="1"/>
    <col min="15092" max="15327" width="9.140625" style="13"/>
    <col min="15328" max="15328" width="6.140625" style="13" bestFit="1" customWidth="1"/>
    <col min="15329" max="15329" width="36.140625" style="13" customWidth="1"/>
    <col min="15330" max="15331" width="6.5703125" style="13" customWidth="1"/>
    <col min="15332" max="15332" width="20.85546875" style="13" bestFit="1" customWidth="1"/>
    <col min="15333" max="15334" width="4" style="13" bestFit="1" customWidth="1"/>
    <col min="15335" max="15338" width="8.7109375" style="13" customWidth="1"/>
    <col min="15339" max="15339" width="13" style="13" customWidth="1"/>
    <col min="15340" max="15343" width="13.140625" style="13" customWidth="1"/>
    <col min="15344" max="15344" width="5" style="13" bestFit="1" customWidth="1"/>
    <col min="15345" max="15346" width="9.85546875" style="13" customWidth="1"/>
    <col min="15347" max="15347" width="11.28515625" style="13" customWidth="1"/>
    <col min="15348" max="15583" width="9.140625" style="13"/>
    <col min="15584" max="15584" width="6.140625" style="13" bestFit="1" customWidth="1"/>
    <col min="15585" max="15585" width="36.140625" style="13" customWidth="1"/>
    <col min="15586" max="15587" width="6.5703125" style="13" customWidth="1"/>
    <col min="15588" max="15588" width="20.85546875" style="13" bestFit="1" customWidth="1"/>
    <col min="15589" max="15590" width="4" style="13" bestFit="1" customWidth="1"/>
    <col min="15591" max="15594" width="8.7109375" style="13" customWidth="1"/>
    <col min="15595" max="15595" width="13" style="13" customWidth="1"/>
    <col min="15596" max="15599" width="13.140625" style="13" customWidth="1"/>
    <col min="15600" max="15600" width="5" style="13" bestFit="1" customWidth="1"/>
    <col min="15601" max="15602" width="9.85546875" style="13" customWidth="1"/>
    <col min="15603" max="15603" width="11.28515625" style="13" customWidth="1"/>
    <col min="15604" max="15839" width="9.140625" style="13"/>
    <col min="15840" max="15840" width="6.140625" style="13" bestFit="1" customWidth="1"/>
    <col min="15841" max="15841" width="36.140625" style="13" customWidth="1"/>
    <col min="15842" max="15843" width="6.5703125" style="13" customWidth="1"/>
    <col min="15844" max="15844" width="20.85546875" style="13" bestFit="1" customWidth="1"/>
    <col min="15845" max="15846" width="4" style="13" bestFit="1" customWidth="1"/>
    <col min="15847" max="15850" width="8.7109375" style="13" customWidth="1"/>
    <col min="15851" max="15851" width="13" style="13" customWidth="1"/>
    <col min="15852" max="15855" width="13.140625" style="13" customWidth="1"/>
    <col min="15856" max="15856" width="5" style="13" bestFit="1" customWidth="1"/>
    <col min="15857" max="15858" width="9.85546875" style="13" customWidth="1"/>
    <col min="15859" max="15859" width="11.28515625" style="13" customWidth="1"/>
    <col min="15860" max="16095" width="9.140625" style="13"/>
    <col min="16096" max="16096" width="6.140625" style="13" bestFit="1" customWidth="1"/>
    <col min="16097" max="16097" width="36.140625" style="13" customWidth="1"/>
    <col min="16098" max="16099" width="6.5703125" style="13" customWidth="1"/>
    <col min="16100" max="16100" width="20.85546875" style="13" bestFit="1" customWidth="1"/>
    <col min="16101" max="16102" width="4" style="13" bestFit="1" customWidth="1"/>
    <col min="16103" max="16106" width="8.7109375" style="13" customWidth="1"/>
    <col min="16107" max="16107" width="13" style="13" customWidth="1"/>
    <col min="16108" max="16111" width="13.140625" style="13" customWidth="1"/>
    <col min="16112" max="16112" width="5" style="13" bestFit="1" customWidth="1"/>
    <col min="16113" max="16114" width="9.85546875" style="13" customWidth="1"/>
    <col min="16115" max="16115" width="11.28515625" style="13" customWidth="1"/>
    <col min="16116" max="16384" width="9.140625" style="13"/>
  </cols>
  <sheetData>
    <row r="1" spans="1:53" ht="62.25" customHeight="1" x14ac:dyDescent="0.25">
      <c r="H1" s="13"/>
      <c r="I1" s="13"/>
      <c r="J1" s="14"/>
      <c r="K1" s="14"/>
      <c r="L1" s="14"/>
      <c r="M1" s="14"/>
      <c r="N1" s="14"/>
      <c r="P1" s="75" t="s">
        <v>91</v>
      </c>
      <c r="Q1" s="75"/>
      <c r="R1" s="75"/>
      <c r="S1" s="75"/>
      <c r="T1" s="75"/>
      <c r="U1" s="75"/>
    </row>
    <row r="2" spans="1:53" ht="18.75" x14ac:dyDescent="0.25"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53" ht="6" customHeight="1" x14ac:dyDescent="0.25"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53" ht="70.5" customHeight="1" x14ac:dyDescent="0.25">
      <c r="A4" s="81" t="s">
        <v>62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53" ht="53.25" customHeight="1" x14ac:dyDescent="0.25">
      <c r="A5" s="88" t="s">
        <v>0</v>
      </c>
      <c r="B5" s="88" t="s">
        <v>1</v>
      </c>
      <c r="C5" s="65" t="s">
        <v>32</v>
      </c>
      <c r="D5" s="67" t="s">
        <v>34</v>
      </c>
      <c r="E5" s="67" t="s">
        <v>37</v>
      </c>
      <c r="F5" s="89" t="s">
        <v>31</v>
      </c>
      <c r="G5" s="89" t="s">
        <v>2</v>
      </c>
      <c r="H5" s="66" t="s">
        <v>23</v>
      </c>
      <c r="I5" s="66" t="s">
        <v>38</v>
      </c>
      <c r="J5" s="82" t="s">
        <v>43</v>
      </c>
      <c r="K5" s="66" t="s">
        <v>39</v>
      </c>
      <c r="L5" s="84" t="s">
        <v>36</v>
      </c>
      <c r="M5" s="70" t="s">
        <v>35</v>
      </c>
      <c r="N5" s="71"/>
      <c r="O5" s="71"/>
      <c r="P5" s="71"/>
      <c r="Q5" s="71"/>
      <c r="R5" s="72"/>
      <c r="S5" s="66" t="s">
        <v>5</v>
      </c>
      <c r="T5" s="66" t="s">
        <v>6</v>
      </c>
      <c r="U5" s="65" t="s">
        <v>7</v>
      </c>
    </row>
    <row r="6" spans="1:53" ht="15" customHeight="1" x14ac:dyDescent="0.25">
      <c r="A6" s="88"/>
      <c r="B6" s="88"/>
      <c r="C6" s="65"/>
      <c r="D6" s="68"/>
      <c r="E6" s="68"/>
      <c r="F6" s="89"/>
      <c r="G6" s="89"/>
      <c r="H6" s="66"/>
      <c r="I6" s="66"/>
      <c r="J6" s="87"/>
      <c r="K6" s="66"/>
      <c r="L6" s="85"/>
      <c r="M6" s="82" t="s">
        <v>33</v>
      </c>
      <c r="N6" s="63" t="s">
        <v>9</v>
      </c>
      <c r="O6" s="63"/>
      <c r="P6" s="63"/>
      <c r="Q6" s="63"/>
      <c r="R6" s="63"/>
      <c r="S6" s="66"/>
      <c r="T6" s="66"/>
      <c r="U6" s="65"/>
    </row>
    <row r="7" spans="1:53" ht="180.75" customHeight="1" x14ac:dyDescent="0.25">
      <c r="A7" s="88"/>
      <c r="B7" s="88"/>
      <c r="C7" s="65"/>
      <c r="D7" s="68"/>
      <c r="E7" s="68"/>
      <c r="F7" s="89"/>
      <c r="G7" s="89"/>
      <c r="H7" s="66"/>
      <c r="I7" s="66"/>
      <c r="J7" s="83"/>
      <c r="K7" s="66"/>
      <c r="L7" s="86"/>
      <c r="M7" s="83"/>
      <c r="N7" s="16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66"/>
      <c r="T7" s="66"/>
      <c r="U7" s="65"/>
    </row>
    <row r="8" spans="1:53" ht="36.75" customHeight="1" x14ac:dyDescent="0.25">
      <c r="A8" s="88"/>
      <c r="B8" s="88"/>
      <c r="C8" s="65"/>
      <c r="D8" s="69"/>
      <c r="E8" s="69"/>
      <c r="F8" s="89"/>
      <c r="G8" s="89"/>
      <c r="H8" s="17" t="s">
        <v>15</v>
      </c>
      <c r="I8" s="17" t="s">
        <v>15</v>
      </c>
      <c r="J8" s="17" t="s">
        <v>15</v>
      </c>
      <c r="K8" s="17" t="s">
        <v>16</v>
      </c>
      <c r="L8" s="18"/>
      <c r="M8" s="17"/>
      <c r="N8" s="17" t="s">
        <v>17</v>
      </c>
      <c r="O8" s="17" t="s">
        <v>17</v>
      </c>
      <c r="P8" s="17" t="s">
        <v>17</v>
      </c>
      <c r="Q8" s="17" t="s">
        <v>17</v>
      </c>
      <c r="R8" s="17"/>
      <c r="S8" s="17" t="s">
        <v>18</v>
      </c>
      <c r="T8" s="17" t="s">
        <v>18</v>
      </c>
      <c r="U8" s="65"/>
    </row>
    <row r="9" spans="1:53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20">
        <v>7</v>
      </c>
      <c r="H9" s="20">
        <v>8</v>
      </c>
      <c r="I9" s="20">
        <v>9</v>
      </c>
      <c r="J9" s="20">
        <v>10</v>
      </c>
      <c r="K9" s="18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20">
        <v>21</v>
      </c>
    </row>
    <row r="10" spans="1:53" s="24" customFormat="1" ht="37.5" customHeight="1" x14ac:dyDescent="0.25">
      <c r="A10" s="76" t="s">
        <v>56</v>
      </c>
      <c r="B10" s="77"/>
      <c r="C10" s="21" t="s">
        <v>19</v>
      </c>
      <c r="D10" s="21" t="s">
        <v>19</v>
      </c>
      <c r="E10" s="21" t="s">
        <v>19</v>
      </c>
      <c r="F10" s="21" t="s">
        <v>19</v>
      </c>
      <c r="G10" s="21" t="s">
        <v>19</v>
      </c>
      <c r="H10" s="22">
        <f>H12+H24+H52</f>
        <v>12677.710000000001</v>
      </c>
      <c r="I10" s="22">
        <f>I12+I24+I52</f>
        <v>8218.44</v>
      </c>
      <c r="J10" s="22">
        <f>J12+J24+J52</f>
        <v>2692</v>
      </c>
      <c r="K10" s="54">
        <f>K12+K24+K52</f>
        <v>579</v>
      </c>
      <c r="L10" s="23" t="s">
        <v>19</v>
      </c>
      <c r="M10" s="22">
        <f t="shared" ref="M10:R10" si="0">M12+M24+M52</f>
        <v>32943061</v>
      </c>
      <c r="N10" s="22">
        <f t="shared" si="0"/>
        <v>0</v>
      </c>
      <c r="O10" s="22">
        <f t="shared" si="0"/>
        <v>17787193.530000001</v>
      </c>
      <c r="P10" s="22">
        <f t="shared" si="0"/>
        <v>0</v>
      </c>
      <c r="Q10" s="22">
        <f t="shared" si="0"/>
        <v>15155867.469999999</v>
      </c>
      <c r="R10" s="22">
        <f t="shared" si="0"/>
        <v>0</v>
      </c>
      <c r="S10" s="22" t="s">
        <v>19</v>
      </c>
      <c r="T10" s="22" t="s">
        <v>19</v>
      </c>
      <c r="U10" s="21" t="s">
        <v>19</v>
      </c>
    </row>
    <row r="11" spans="1:53" s="24" customFormat="1" x14ac:dyDescent="0.25">
      <c r="A11" s="78" t="s">
        <v>44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53" s="24" customFormat="1" ht="28.5" x14ac:dyDescent="0.25">
      <c r="A12" s="42" t="s">
        <v>40</v>
      </c>
      <c r="B12" s="43" t="s">
        <v>57</v>
      </c>
      <c r="C12" s="44" t="s">
        <v>19</v>
      </c>
      <c r="D12" s="44" t="s">
        <v>19</v>
      </c>
      <c r="E12" s="44" t="s">
        <v>19</v>
      </c>
      <c r="F12" s="44" t="s">
        <v>19</v>
      </c>
      <c r="G12" s="44" t="s">
        <v>19</v>
      </c>
      <c r="H12" s="27">
        <f>H26+H18+H20+H22</f>
        <v>3628.05</v>
      </c>
      <c r="I12" s="27">
        <f>I26+I18+I20+I22</f>
        <v>1882.7600000000002</v>
      </c>
      <c r="J12" s="27">
        <f>J26+J18+J20+J22</f>
        <v>1340</v>
      </c>
      <c r="K12" s="53">
        <f>K26+K18+K20+K22</f>
        <v>162</v>
      </c>
      <c r="L12" s="45" t="s">
        <v>19</v>
      </c>
      <c r="M12" s="27">
        <f>M18+M20+M22</f>
        <v>9009367</v>
      </c>
      <c r="N12" s="27">
        <f t="shared" ref="N12:R12" si="1">N26+N18+N20+N22</f>
        <v>0</v>
      </c>
      <c r="O12" s="27">
        <f>O18+O20+O22</f>
        <v>4781592.38</v>
      </c>
      <c r="P12" s="27">
        <f t="shared" si="1"/>
        <v>0</v>
      </c>
      <c r="Q12" s="27">
        <f>Q18+Q20+Q22</f>
        <v>4227774.62</v>
      </c>
      <c r="R12" s="27">
        <f t="shared" si="1"/>
        <v>0</v>
      </c>
      <c r="S12" s="27" t="s">
        <v>19</v>
      </c>
      <c r="T12" s="27" t="s">
        <v>19</v>
      </c>
      <c r="U12" s="44" t="s">
        <v>19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</row>
    <row r="13" spans="1:53" s="29" customFormat="1" x14ac:dyDescent="0.25">
      <c r="A13" s="64" t="s">
        <v>59</v>
      </c>
      <c r="B13" s="30" t="s">
        <v>64</v>
      </c>
      <c r="C13" s="31" t="s">
        <v>45</v>
      </c>
      <c r="D13" s="38">
        <v>1977</v>
      </c>
      <c r="E13" s="38"/>
      <c r="F13" s="31">
        <v>11.25</v>
      </c>
      <c r="G13" s="31">
        <v>3</v>
      </c>
      <c r="H13" s="26">
        <v>1166.31</v>
      </c>
      <c r="I13" s="26">
        <v>1062.4100000000001</v>
      </c>
      <c r="J13" s="26"/>
      <c r="K13" s="34">
        <v>39</v>
      </c>
      <c r="L13" s="40" t="s">
        <v>47</v>
      </c>
      <c r="M13" s="26">
        <v>2110697</v>
      </c>
      <c r="N13" s="26">
        <v>0</v>
      </c>
      <c r="O13" s="26">
        <f>M13-Q13</f>
        <v>1120222.17</v>
      </c>
      <c r="P13" s="26">
        <v>0</v>
      </c>
      <c r="Q13" s="26">
        <v>990474.83</v>
      </c>
      <c r="R13" s="26">
        <v>0</v>
      </c>
      <c r="S13" s="26">
        <f>M13/H13</f>
        <v>1809.7221150466</v>
      </c>
      <c r="T13" s="26">
        <v>1857.89</v>
      </c>
      <c r="U13" s="32">
        <v>44196</v>
      </c>
    </row>
    <row r="14" spans="1:53" s="29" customFormat="1" x14ac:dyDescent="0.25">
      <c r="A14" s="64"/>
      <c r="B14" s="30" t="s">
        <v>64</v>
      </c>
      <c r="C14" s="31" t="s">
        <v>45</v>
      </c>
      <c r="D14" s="38">
        <v>1977</v>
      </c>
      <c r="E14" s="38"/>
      <c r="F14" s="31">
        <v>11.25</v>
      </c>
      <c r="G14" s="31">
        <v>3</v>
      </c>
      <c r="H14" s="26">
        <v>1166.31</v>
      </c>
      <c r="I14" s="26">
        <v>1062.4100000000001</v>
      </c>
      <c r="J14" s="26"/>
      <c r="K14" s="34">
        <v>39</v>
      </c>
      <c r="L14" s="40" t="s">
        <v>86</v>
      </c>
      <c r="M14" s="26">
        <v>673361</v>
      </c>
      <c r="N14" s="26">
        <v>0</v>
      </c>
      <c r="O14" s="26">
        <f t="shared" ref="O14:O17" si="2">M14-Q14</f>
        <v>357376.7</v>
      </c>
      <c r="P14" s="26">
        <v>0</v>
      </c>
      <c r="Q14" s="26">
        <v>315984.3</v>
      </c>
      <c r="R14" s="26">
        <v>0</v>
      </c>
      <c r="S14" s="26">
        <f t="shared" ref="S14:S17" si="3">M14/H14</f>
        <v>577.34307345388447</v>
      </c>
      <c r="T14" s="26">
        <v>827.61</v>
      </c>
      <c r="U14" s="32">
        <v>44196</v>
      </c>
    </row>
    <row r="15" spans="1:53" s="29" customFormat="1" x14ac:dyDescent="0.25">
      <c r="A15" s="64"/>
      <c r="B15" s="30" t="s">
        <v>64</v>
      </c>
      <c r="C15" s="31" t="s">
        <v>45</v>
      </c>
      <c r="D15" s="38">
        <v>1977</v>
      </c>
      <c r="E15" s="38"/>
      <c r="F15" s="31">
        <v>11.25</v>
      </c>
      <c r="G15" s="31">
        <v>3</v>
      </c>
      <c r="H15" s="26">
        <v>1166.31</v>
      </c>
      <c r="I15" s="26">
        <v>1062.4100000000001</v>
      </c>
      <c r="J15" s="26">
        <v>488</v>
      </c>
      <c r="K15" s="34">
        <v>39</v>
      </c>
      <c r="L15" s="39" t="s">
        <v>46</v>
      </c>
      <c r="M15" s="26">
        <v>5055787</v>
      </c>
      <c r="N15" s="26">
        <v>0</v>
      </c>
      <c r="O15" s="26">
        <f t="shared" si="2"/>
        <v>2683286.4700000002</v>
      </c>
      <c r="P15" s="26">
        <v>0</v>
      </c>
      <c r="Q15" s="26">
        <v>2372500.5299999998</v>
      </c>
      <c r="R15" s="26">
        <v>0</v>
      </c>
      <c r="S15" s="26">
        <f t="shared" si="3"/>
        <v>4334.8569419794057</v>
      </c>
      <c r="T15" s="26">
        <v>11742.64</v>
      </c>
      <c r="U15" s="32">
        <v>44196</v>
      </c>
    </row>
    <row r="16" spans="1:53" s="29" customFormat="1" x14ac:dyDescent="0.25">
      <c r="A16" s="64"/>
      <c r="B16" s="30" t="s">
        <v>64</v>
      </c>
      <c r="C16" s="31" t="s">
        <v>45</v>
      </c>
      <c r="D16" s="38">
        <v>1977</v>
      </c>
      <c r="E16" s="38"/>
      <c r="F16" s="31">
        <v>11.25</v>
      </c>
      <c r="G16" s="31">
        <v>3</v>
      </c>
      <c r="H16" s="26">
        <v>1166.31</v>
      </c>
      <c r="I16" s="26">
        <v>1062.4100000000001</v>
      </c>
      <c r="J16" s="26"/>
      <c r="K16" s="34">
        <v>39</v>
      </c>
      <c r="L16" s="40" t="s">
        <v>49</v>
      </c>
      <c r="M16" s="26">
        <v>362508</v>
      </c>
      <c r="N16" s="26">
        <v>0</v>
      </c>
      <c r="O16" s="26">
        <f t="shared" si="2"/>
        <v>192395.92</v>
      </c>
      <c r="P16" s="26">
        <v>0</v>
      </c>
      <c r="Q16" s="26">
        <v>170112.08</v>
      </c>
      <c r="R16" s="26">
        <v>0</v>
      </c>
      <c r="S16" s="26">
        <f t="shared" si="3"/>
        <v>310.81616379864704</v>
      </c>
      <c r="T16" s="26">
        <v>285.01</v>
      </c>
      <c r="U16" s="32">
        <v>44196</v>
      </c>
    </row>
    <row r="17" spans="1:53" s="29" customFormat="1" x14ac:dyDescent="0.25">
      <c r="A17" s="64"/>
      <c r="B17" s="30" t="s">
        <v>64</v>
      </c>
      <c r="C17" s="31" t="s">
        <v>45</v>
      </c>
      <c r="D17" s="38">
        <v>1977</v>
      </c>
      <c r="E17" s="38"/>
      <c r="F17" s="31">
        <v>11.25</v>
      </c>
      <c r="G17" s="31">
        <v>3</v>
      </c>
      <c r="H17" s="26">
        <v>1166.31</v>
      </c>
      <c r="I17" s="26">
        <v>1062.4100000000001</v>
      </c>
      <c r="J17" s="26"/>
      <c r="K17" s="34">
        <v>39</v>
      </c>
      <c r="L17" s="40" t="s">
        <v>87</v>
      </c>
      <c r="M17" s="26">
        <v>465750</v>
      </c>
      <c r="N17" s="26">
        <v>0</v>
      </c>
      <c r="O17" s="26">
        <f t="shared" si="2"/>
        <v>247190.14</v>
      </c>
      <c r="P17" s="26">
        <v>0</v>
      </c>
      <c r="Q17" s="26">
        <v>218559.86</v>
      </c>
      <c r="R17" s="26">
        <v>0</v>
      </c>
      <c r="S17" s="26">
        <f t="shared" si="3"/>
        <v>399.33636854695578</v>
      </c>
      <c r="T17" s="26">
        <v>365.36</v>
      </c>
      <c r="U17" s="32">
        <v>44196</v>
      </c>
    </row>
    <row r="18" spans="1:53" s="24" customFormat="1" x14ac:dyDescent="0.25">
      <c r="A18" s="64"/>
      <c r="B18" s="46" t="s">
        <v>42</v>
      </c>
      <c r="C18" s="44" t="s">
        <v>19</v>
      </c>
      <c r="D18" s="44" t="s">
        <v>19</v>
      </c>
      <c r="E18" s="44" t="s">
        <v>19</v>
      </c>
      <c r="F18" s="44" t="s">
        <v>19</v>
      </c>
      <c r="G18" s="44" t="s">
        <v>19</v>
      </c>
      <c r="H18" s="27">
        <v>1166.31</v>
      </c>
      <c r="I18" s="27">
        <v>1062.4100000000001</v>
      </c>
      <c r="J18" s="27">
        <v>488</v>
      </c>
      <c r="K18" s="47">
        <v>39</v>
      </c>
      <c r="L18" s="45" t="s">
        <v>19</v>
      </c>
      <c r="M18" s="27">
        <f>SUM(M13:M17)</f>
        <v>8668103</v>
      </c>
      <c r="N18" s="27">
        <v>0</v>
      </c>
      <c r="O18" s="27">
        <f t="shared" ref="O18:Q18" si="4">SUM(O13:O17)</f>
        <v>4600471.3999999994</v>
      </c>
      <c r="P18" s="27">
        <v>0</v>
      </c>
      <c r="Q18" s="27">
        <f t="shared" si="4"/>
        <v>4067631.5999999996</v>
      </c>
      <c r="R18" s="27">
        <v>0</v>
      </c>
      <c r="S18" s="27" t="s">
        <v>19</v>
      </c>
      <c r="T18" s="27" t="s">
        <v>19</v>
      </c>
      <c r="U18" s="44" t="s">
        <v>19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spans="1:53" s="29" customFormat="1" x14ac:dyDescent="0.25">
      <c r="A19" s="62" t="s">
        <v>60</v>
      </c>
      <c r="B19" s="30" t="s">
        <v>80</v>
      </c>
      <c r="C19" s="31" t="s">
        <v>45</v>
      </c>
      <c r="D19" s="38">
        <v>1976</v>
      </c>
      <c r="E19" s="38"/>
      <c r="F19" s="31" t="s">
        <v>51</v>
      </c>
      <c r="G19" s="31">
        <v>2</v>
      </c>
      <c r="H19" s="26">
        <v>538.34</v>
      </c>
      <c r="I19" s="26">
        <v>498.14</v>
      </c>
      <c r="J19" s="26"/>
      <c r="K19" s="34">
        <v>29</v>
      </c>
      <c r="L19" s="40" t="s">
        <v>87</v>
      </c>
      <c r="M19" s="26">
        <v>264654</v>
      </c>
      <c r="N19" s="26">
        <v>0</v>
      </c>
      <c r="O19" s="26">
        <f>M19-Q19</f>
        <v>140461.32</v>
      </c>
      <c r="P19" s="26">
        <v>0</v>
      </c>
      <c r="Q19" s="26">
        <v>124192.68</v>
      </c>
      <c r="R19" s="26">
        <v>0</v>
      </c>
      <c r="S19" s="26">
        <f t="shared" ref="S19" si="5">M19/H19</f>
        <v>491.61124939629229</v>
      </c>
      <c r="T19" s="26">
        <v>555.62</v>
      </c>
      <c r="U19" s="32">
        <v>44196</v>
      </c>
    </row>
    <row r="20" spans="1:53" s="24" customFormat="1" x14ac:dyDescent="0.25">
      <c r="A20" s="61"/>
      <c r="B20" s="46" t="s">
        <v>42</v>
      </c>
      <c r="C20" s="44" t="s">
        <v>19</v>
      </c>
      <c r="D20" s="44" t="s">
        <v>19</v>
      </c>
      <c r="E20" s="44" t="s">
        <v>19</v>
      </c>
      <c r="F20" s="44" t="s">
        <v>19</v>
      </c>
      <c r="G20" s="44" t="s">
        <v>19</v>
      </c>
      <c r="H20" s="27">
        <v>538.34</v>
      </c>
      <c r="I20" s="27">
        <v>498.14</v>
      </c>
      <c r="J20" s="27">
        <v>352</v>
      </c>
      <c r="K20" s="47">
        <v>29</v>
      </c>
      <c r="L20" s="45" t="s">
        <v>19</v>
      </c>
      <c r="M20" s="27">
        <f>SUM(M19:M19)</f>
        <v>264654</v>
      </c>
      <c r="N20" s="27">
        <v>0</v>
      </c>
      <c r="O20" s="27">
        <f>O19</f>
        <v>140461.32</v>
      </c>
      <c r="P20" s="27">
        <v>0</v>
      </c>
      <c r="Q20" s="27">
        <f>Q19</f>
        <v>124192.68</v>
      </c>
      <c r="R20" s="27">
        <v>0</v>
      </c>
      <c r="S20" s="27" t="s">
        <v>19</v>
      </c>
      <c r="T20" s="27" t="s">
        <v>19</v>
      </c>
      <c r="U20" s="44" t="s">
        <v>19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</row>
    <row r="21" spans="1:53" s="24" customFormat="1" ht="20.25" customHeight="1" x14ac:dyDescent="0.25">
      <c r="A21" s="60" t="s">
        <v>63</v>
      </c>
      <c r="B21" s="33" t="s">
        <v>76</v>
      </c>
      <c r="C21" s="31" t="s">
        <v>45</v>
      </c>
      <c r="D21" s="31">
        <v>1982</v>
      </c>
      <c r="E21" s="31"/>
      <c r="F21" s="31">
        <v>13.25</v>
      </c>
      <c r="G21" s="31">
        <v>4</v>
      </c>
      <c r="H21" s="26">
        <v>1570.2</v>
      </c>
      <c r="I21" s="26"/>
      <c r="J21" s="26">
        <v>500</v>
      </c>
      <c r="K21" s="34">
        <v>69</v>
      </c>
      <c r="L21" s="28" t="s">
        <v>88</v>
      </c>
      <c r="M21" s="26">
        <v>76610</v>
      </c>
      <c r="N21" s="26">
        <v>0</v>
      </c>
      <c r="O21" s="26">
        <f>M21-Q21</f>
        <v>40659.660000000003</v>
      </c>
      <c r="P21" s="26">
        <v>0</v>
      </c>
      <c r="Q21" s="26">
        <v>35950.339999999997</v>
      </c>
      <c r="R21" s="26">
        <v>0</v>
      </c>
      <c r="S21" s="26">
        <f>M21/J21</f>
        <v>153.22</v>
      </c>
      <c r="T21" s="26">
        <v>48.79</v>
      </c>
      <c r="U21" s="32">
        <v>44196</v>
      </c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s="24" customFormat="1" x14ac:dyDescent="0.25">
      <c r="A22" s="61"/>
      <c r="B22" s="46" t="s">
        <v>42</v>
      </c>
      <c r="C22" s="44" t="s">
        <v>19</v>
      </c>
      <c r="D22" s="44" t="s">
        <v>19</v>
      </c>
      <c r="E22" s="44" t="s">
        <v>19</v>
      </c>
      <c r="F22" s="44" t="s">
        <v>19</v>
      </c>
      <c r="G22" s="44" t="s">
        <v>19</v>
      </c>
      <c r="H22" s="27">
        <v>1570.2</v>
      </c>
      <c r="I22" s="27"/>
      <c r="J22" s="27">
        <v>500</v>
      </c>
      <c r="K22" s="47">
        <v>69</v>
      </c>
      <c r="L22" s="45" t="s">
        <v>19</v>
      </c>
      <c r="M22" s="27">
        <f>SUM(M21:M21)</f>
        <v>76610</v>
      </c>
      <c r="N22" s="27">
        <v>0</v>
      </c>
      <c r="O22" s="27">
        <f t="shared" ref="O22:Q22" si="6">SUM(O21:O21)</f>
        <v>40659.660000000003</v>
      </c>
      <c r="P22" s="27">
        <v>0</v>
      </c>
      <c r="Q22" s="27">
        <f t="shared" si="6"/>
        <v>35950.339999999997</v>
      </c>
      <c r="R22" s="27">
        <v>0</v>
      </c>
      <c r="S22" s="27" t="s">
        <v>19</v>
      </c>
      <c r="T22" s="27" t="s">
        <v>19</v>
      </c>
      <c r="U22" s="44" t="s">
        <v>19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</row>
    <row r="23" spans="1:53" s="29" customFormat="1" x14ac:dyDescent="0.25">
      <c r="A23" s="57" t="s">
        <v>53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1:53" s="29" customFormat="1" ht="28.5" x14ac:dyDescent="0.25">
      <c r="A24" s="51" t="s">
        <v>40</v>
      </c>
      <c r="B24" s="43" t="s">
        <v>82</v>
      </c>
      <c r="C24" s="44" t="s">
        <v>19</v>
      </c>
      <c r="D24" s="44" t="s">
        <v>19</v>
      </c>
      <c r="E24" s="44" t="s">
        <v>19</v>
      </c>
      <c r="F24" s="44" t="s">
        <v>19</v>
      </c>
      <c r="G24" s="44" t="s">
        <v>19</v>
      </c>
      <c r="H24" s="27">
        <f>H26+H28+H30+H32+H34+H36+H38+H42+H46+H48+H50</f>
        <v>5990.3200000000006</v>
      </c>
      <c r="I24" s="27">
        <f>I26+I28+I30+I32+I34+I36+I38+I42+I46+I48+I50</f>
        <v>4514.33</v>
      </c>
      <c r="J24" s="27">
        <f>J26+J28+J30+J32+J34+J36+J38+J42+J46+J48+J50</f>
        <v>500</v>
      </c>
      <c r="K24" s="53">
        <f>K26+K28+K30+K32+K34+K36+K38+K42+K46+K48+K50</f>
        <v>276</v>
      </c>
      <c r="L24" s="27" t="s">
        <v>19</v>
      </c>
      <c r="M24" s="27">
        <f t="shared" ref="M24:R24" si="7">M26+M28+M30+M32+M34+M36+M38+M42+M46+M48+M50</f>
        <v>6907919</v>
      </c>
      <c r="N24" s="27">
        <f t="shared" si="7"/>
        <v>0</v>
      </c>
      <c r="O24" s="27">
        <f t="shared" si="7"/>
        <v>3733649.51</v>
      </c>
      <c r="P24" s="27">
        <f t="shared" si="7"/>
        <v>0</v>
      </c>
      <c r="Q24" s="27">
        <f t="shared" si="7"/>
        <v>3174269.49</v>
      </c>
      <c r="R24" s="27">
        <f t="shared" si="7"/>
        <v>0</v>
      </c>
      <c r="S24" s="27" t="s">
        <v>19</v>
      </c>
      <c r="T24" s="27" t="s">
        <v>19</v>
      </c>
      <c r="U24" s="44" t="s">
        <v>19</v>
      </c>
      <c r="V24" s="41"/>
      <c r="W24" s="41"/>
    </row>
    <row r="25" spans="1:53" s="24" customFormat="1" x14ac:dyDescent="0.25">
      <c r="A25" s="60" t="s">
        <v>59</v>
      </c>
      <c r="B25" s="33" t="s">
        <v>66</v>
      </c>
      <c r="C25" s="31" t="s">
        <v>45</v>
      </c>
      <c r="D25" s="31">
        <v>1967</v>
      </c>
      <c r="E25" s="31"/>
      <c r="F25" s="31">
        <v>29.25</v>
      </c>
      <c r="G25" s="31">
        <v>2</v>
      </c>
      <c r="H25" s="26">
        <v>353.2</v>
      </c>
      <c r="I25" s="26">
        <v>322.20999999999998</v>
      </c>
      <c r="J25" s="26"/>
      <c r="K25" s="34">
        <v>25</v>
      </c>
      <c r="L25" s="28" t="s">
        <v>89</v>
      </c>
      <c r="M25" s="26">
        <v>58479</v>
      </c>
      <c r="N25" s="26">
        <v>0</v>
      </c>
      <c r="O25" s="26">
        <f>M25-Q25</f>
        <v>31607.22</v>
      </c>
      <c r="P25" s="26">
        <v>0</v>
      </c>
      <c r="Q25" s="26">
        <v>26871.78</v>
      </c>
      <c r="R25" s="26">
        <v>0</v>
      </c>
      <c r="S25" s="26">
        <f>M25/H25</f>
        <v>165.56908267270668</v>
      </c>
      <c r="T25" s="26">
        <v>165.57</v>
      </c>
      <c r="U25" s="32">
        <v>44196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s="29" customFormat="1" x14ac:dyDescent="0.25">
      <c r="A26" s="61"/>
      <c r="B26" s="46" t="s">
        <v>42</v>
      </c>
      <c r="C26" s="44" t="s">
        <v>19</v>
      </c>
      <c r="D26" s="44" t="s">
        <v>19</v>
      </c>
      <c r="E26" s="44" t="s">
        <v>19</v>
      </c>
      <c r="F26" s="44" t="s">
        <v>19</v>
      </c>
      <c r="G26" s="44" t="s">
        <v>19</v>
      </c>
      <c r="H26" s="27">
        <v>353.2</v>
      </c>
      <c r="I26" s="27">
        <v>322.20999999999998</v>
      </c>
      <c r="J26" s="27"/>
      <c r="K26" s="47">
        <v>25</v>
      </c>
      <c r="L26" s="45" t="s">
        <v>19</v>
      </c>
      <c r="M26" s="27">
        <f t="shared" ref="M26:R26" si="8">M25</f>
        <v>58479</v>
      </c>
      <c r="N26" s="27">
        <f t="shared" si="8"/>
        <v>0</v>
      </c>
      <c r="O26" s="27">
        <f t="shared" si="8"/>
        <v>31607.22</v>
      </c>
      <c r="P26" s="27">
        <f t="shared" si="8"/>
        <v>0</v>
      </c>
      <c r="Q26" s="27">
        <f t="shared" si="8"/>
        <v>26871.78</v>
      </c>
      <c r="R26" s="27">
        <f t="shared" si="8"/>
        <v>0</v>
      </c>
      <c r="S26" s="27" t="s">
        <v>19</v>
      </c>
      <c r="T26" s="27" t="s">
        <v>19</v>
      </c>
      <c r="U26" s="44" t="s">
        <v>19</v>
      </c>
    </row>
    <row r="27" spans="1:53" s="29" customFormat="1" x14ac:dyDescent="0.25">
      <c r="A27" s="60" t="s">
        <v>60</v>
      </c>
      <c r="B27" s="33" t="s">
        <v>67</v>
      </c>
      <c r="C27" s="31" t="s">
        <v>45</v>
      </c>
      <c r="D27" s="31">
        <v>1968</v>
      </c>
      <c r="E27" s="31"/>
      <c r="F27" s="31">
        <v>29.25</v>
      </c>
      <c r="G27" s="31">
        <v>2</v>
      </c>
      <c r="H27" s="26">
        <v>347.92</v>
      </c>
      <c r="I27" s="26">
        <v>323.52</v>
      </c>
      <c r="J27" s="26"/>
      <c r="K27" s="34">
        <v>10</v>
      </c>
      <c r="L27" s="28" t="s">
        <v>48</v>
      </c>
      <c r="M27" s="26">
        <v>411182</v>
      </c>
      <c r="N27" s="26">
        <v>0</v>
      </c>
      <c r="O27" s="26">
        <f>M27-Q27</f>
        <v>222239.07</v>
      </c>
      <c r="P27" s="26">
        <v>0</v>
      </c>
      <c r="Q27" s="26">
        <v>188942.93</v>
      </c>
      <c r="R27" s="26">
        <v>0</v>
      </c>
      <c r="S27" s="26">
        <f>M27/H27</f>
        <v>1181.8291561278454</v>
      </c>
      <c r="T27" s="26">
        <v>991.34</v>
      </c>
      <c r="U27" s="32">
        <v>44196</v>
      </c>
    </row>
    <row r="28" spans="1:53" s="29" customFormat="1" x14ac:dyDescent="0.25">
      <c r="A28" s="61"/>
      <c r="B28" s="46" t="s">
        <v>42</v>
      </c>
      <c r="C28" s="44" t="s">
        <v>19</v>
      </c>
      <c r="D28" s="44" t="s">
        <v>19</v>
      </c>
      <c r="E28" s="44" t="s">
        <v>19</v>
      </c>
      <c r="F28" s="44" t="s">
        <v>19</v>
      </c>
      <c r="G28" s="44" t="s">
        <v>19</v>
      </c>
      <c r="H28" s="27">
        <v>347.92</v>
      </c>
      <c r="I28" s="27">
        <v>323.52</v>
      </c>
      <c r="J28" s="27"/>
      <c r="K28" s="47">
        <v>10</v>
      </c>
      <c r="L28" s="45" t="s">
        <v>19</v>
      </c>
      <c r="M28" s="27">
        <f t="shared" ref="M28:R28" si="9">M27</f>
        <v>411182</v>
      </c>
      <c r="N28" s="27">
        <f t="shared" si="9"/>
        <v>0</v>
      </c>
      <c r="O28" s="27">
        <f t="shared" si="9"/>
        <v>222239.07</v>
      </c>
      <c r="P28" s="27">
        <f t="shared" si="9"/>
        <v>0</v>
      </c>
      <c r="Q28" s="27">
        <f t="shared" si="9"/>
        <v>188942.93</v>
      </c>
      <c r="R28" s="27">
        <f t="shared" si="9"/>
        <v>0</v>
      </c>
      <c r="S28" s="27" t="s">
        <v>19</v>
      </c>
      <c r="T28" s="27" t="s">
        <v>19</v>
      </c>
      <c r="U28" s="44" t="s">
        <v>19</v>
      </c>
    </row>
    <row r="29" spans="1:53" s="29" customFormat="1" x14ac:dyDescent="0.25">
      <c r="A29" s="60" t="s">
        <v>63</v>
      </c>
      <c r="B29" s="33" t="s">
        <v>68</v>
      </c>
      <c r="C29" s="31" t="s">
        <v>45</v>
      </c>
      <c r="D29" s="31">
        <v>1968</v>
      </c>
      <c r="E29" s="31"/>
      <c r="F29" s="31">
        <v>29.25</v>
      </c>
      <c r="G29" s="31">
        <v>2</v>
      </c>
      <c r="H29" s="26">
        <v>362.58</v>
      </c>
      <c r="I29" s="26">
        <v>336.98</v>
      </c>
      <c r="J29" s="26"/>
      <c r="K29" s="34">
        <v>22</v>
      </c>
      <c r="L29" s="28" t="s">
        <v>48</v>
      </c>
      <c r="M29" s="26">
        <v>410886</v>
      </c>
      <c r="N29" s="27">
        <v>0</v>
      </c>
      <c r="O29" s="26">
        <f>M29-Q29</f>
        <v>222079.08</v>
      </c>
      <c r="P29" s="26">
        <v>0</v>
      </c>
      <c r="Q29" s="26">
        <v>188806.92</v>
      </c>
      <c r="R29" s="26">
        <v>0</v>
      </c>
      <c r="S29" s="26">
        <f>M29/H29</f>
        <v>1133.228528876386</v>
      </c>
      <c r="T29" s="26">
        <v>991.34</v>
      </c>
      <c r="U29" s="32">
        <v>44561</v>
      </c>
    </row>
    <row r="30" spans="1:53" s="29" customFormat="1" x14ac:dyDescent="0.25">
      <c r="A30" s="61"/>
      <c r="B30" s="46" t="s">
        <v>42</v>
      </c>
      <c r="C30" s="44" t="s">
        <v>19</v>
      </c>
      <c r="D30" s="44" t="s">
        <v>19</v>
      </c>
      <c r="E30" s="44" t="s">
        <v>19</v>
      </c>
      <c r="F30" s="44" t="s">
        <v>19</v>
      </c>
      <c r="G30" s="44" t="s">
        <v>19</v>
      </c>
      <c r="H30" s="27">
        <v>362.58</v>
      </c>
      <c r="I30" s="27">
        <v>336.98</v>
      </c>
      <c r="J30" s="27"/>
      <c r="K30" s="47">
        <v>22</v>
      </c>
      <c r="L30" s="45" t="s">
        <v>19</v>
      </c>
      <c r="M30" s="27">
        <f t="shared" ref="M30:R30" si="10">M29</f>
        <v>410886</v>
      </c>
      <c r="N30" s="27">
        <f t="shared" si="10"/>
        <v>0</v>
      </c>
      <c r="O30" s="27">
        <f t="shared" si="10"/>
        <v>222079.08</v>
      </c>
      <c r="P30" s="27">
        <f t="shared" si="10"/>
        <v>0</v>
      </c>
      <c r="Q30" s="27">
        <f t="shared" si="10"/>
        <v>188806.92</v>
      </c>
      <c r="R30" s="27">
        <f t="shared" si="10"/>
        <v>0</v>
      </c>
      <c r="S30" s="27" t="s">
        <v>19</v>
      </c>
      <c r="T30" s="27" t="s">
        <v>19</v>
      </c>
      <c r="U30" s="44" t="s">
        <v>19</v>
      </c>
    </row>
    <row r="31" spans="1:53" s="29" customFormat="1" x14ac:dyDescent="0.25">
      <c r="A31" s="60" t="s">
        <v>61</v>
      </c>
      <c r="B31" s="33" t="s">
        <v>69</v>
      </c>
      <c r="C31" s="31" t="s">
        <v>45</v>
      </c>
      <c r="D31" s="31">
        <v>1969</v>
      </c>
      <c r="E31" s="31"/>
      <c r="F31" s="31">
        <v>29.25</v>
      </c>
      <c r="G31" s="31">
        <v>2</v>
      </c>
      <c r="H31" s="26">
        <v>363.63</v>
      </c>
      <c r="I31" s="26">
        <v>338.53</v>
      </c>
      <c r="J31" s="26"/>
      <c r="K31" s="34">
        <v>11</v>
      </c>
      <c r="L31" s="28" t="s">
        <v>48</v>
      </c>
      <c r="M31" s="26">
        <v>403534</v>
      </c>
      <c r="N31" s="27">
        <v>0</v>
      </c>
      <c r="O31" s="26">
        <f>M31-Q31</f>
        <v>218105.41</v>
      </c>
      <c r="P31" s="26">
        <v>0</v>
      </c>
      <c r="Q31" s="26">
        <v>185428.59</v>
      </c>
      <c r="R31" s="26">
        <v>0</v>
      </c>
      <c r="S31" s="26">
        <f>M31/H31</f>
        <v>1109.7379204136073</v>
      </c>
      <c r="T31" s="26">
        <v>991.34</v>
      </c>
      <c r="U31" s="32">
        <v>44561</v>
      </c>
    </row>
    <row r="32" spans="1:53" s="29" customFormat="1" x14ac:dyDescent="0.25">
      <c r="A32" s="61"/>
      <c r="B32" s="46" t="s">
        <v>42</v>
      </c>
      <c r="C32" s="44" t="s">
        <v>19</v>
      </c>
      <c r="D32" s="44" t="s">
        <v>19</v>
      </c>
      <c r="E32" s="44" t="s">
        <v>19</v>
      </c>
      <c r="F32" s="44" t="s">
        <v>19</v>
      </c>
      <c r="G32" s="44" t="s">
        <v>19</v>
      </c>
      <c r="H32" s="27">
        <v>363.63</v>
      </c>
      <c r="I32" s="27">
        <v>338.53</v>
      </c>
      <c r="J32" s="27"/>
      <c r="K32" s="47">
        <v>11</v>
      </c>
      <c r="L32" s="45" t="s">
        <v>19</v>
      </c>
      <c r="M32" s="27">
        <f>M31</f>
        <v>403534</v>
      </c>
      <c r="N32" s="27">
        <f t="shared" ref="N32:R32" si="11">N31</f>
        <v>0</v>
      </c>
      <c r="O32" s="27">
        <f t="shared" si="11"/>
        <v>218105.41</v>
      </c>
      <c r="P32" s="27">
        <f t="shared" si="11"/>
        <v>0</v>
      </c>
      <c r="Q32" s="27">
        <f t="shared" si="11"/>
        <v>185428.59</v>
      </c>
      <c r="R32" s="27">
        <f t="shared" si="11"/>
        <v>0</v>
      </c>
      <c r="S32" s="27" t="s">
        <v>19</v>
      </c>
      <c r="T32" s="27" t="s">
        <v>19</v>
      </c>
      <c r="U32" s="44" t="s">
        <v>19</v>
      </c>
    </row>
    <row r="33" spans="1:21" s="29" customFormat="1" x14ac:dyDescent="0.25">
      <c r="A33" s="60" t="s">
        <v>71</v>
      </c>
      <c r="B33" s="33" t="s">
        <v>70</v>
      </c>
      <c r="C33" s="31" t="s">
        <v>45</v>
      </c>
      <c r="D33" s="31">
        <v>1968</v>
      </c>
      <c r="E33" s="31"/>
      <c r="F33" s="31">
        <v>29.25</v>
      </c>
      <c r="G33" s="31">
        <v>2</v>
      </c>
      <c r="H33" s="26">
        <v>366.33</v>
      </c>
      <c r="I33" s="26">
        <v>340.73</v>
      </c>
      <c r="J33" s="26"/>
      <c r="K33" s="34">
        <v>20</v>
      </c>
      <c r="L33" s="28" t="s">
        <v>48</v>
      </c>
      <c r="M33" s="26">
        <v>387956</v>
      </c>
      <c r="N33" s="27">
        <v>0</v>
      </c>
      <c r="O33" s="26">
        <f>M33-Q33</f>
        <v>209685.69</v>
      </c>
      <c r="P33" s="26">
        <v>0</v>
      </c>
      <c r="Q33" s="26">
        <v>178270.31</v>
      </c>
      <c r="R33" s="26">
        <v>0</v>
      </c>
      <c r="S33" s="26">
        <f>M33/H33</f>
        <v>1059.0342041328856</v>
      </c>
      <c r="T33" s="26">
        <v>991.34</v>
      </c>
      <c r="U33" s="32">
        <v>44561</v>
      </c>
    </row>
    <row r="34" spans="1:21" s="29" customFormat="1" x14ac:dyDescent="0.25">
      <c r="A34" s="61"/>
      <c r="B34" s="46" t="s">
        <v>42</v>
      </c>
      <c r="C34" s="44" t="s">
        <v>19</v>
      </c>
      <c r="D34" s="44" t="s">
        <v>19</v>
      </c>
      <c r="E34" s="44" t="s">
        <v>19</v>
      </c>
      <c r="F34" s="44" t="s">
        <v>19</v>
      </c>
      <c r="G34" s="44" t="s">
        <v>19</v>
      </c>
      <c r="H34" s="27">
        <v>366.33</v>
      </c>
      <c r="I34" s="27">
        <v>340.73</v>
      </c>
      <c r="J34" s="27"/>
      <c r="K34" s="47">
        <v>20</v>
      </c>
      <c r="L34" s="45" t="s">
        <v>19</v>
      </c>
      <c r="M34" s="27">
        <f>M33</f>
        <v>387956</v>
      </c>
      <c r="N34" s="27">
        <f t="shared" ref="N34:R34" si="12">N33</f>
        <v>0</v>
      </c>
      <c r="O34" s="27">
        <f t="shared" si="12"/>
        <v>209685.69</v>
      </c>
      <c r="P34" s="27">
        <f t="shared" si="12"/>
        <v>0</v>
      </c>
      <c r="Q34" s="27">
        <f t="shared" si="12"/>
        <v>178270.31</v>
      </c>
      <c r="R34" s="27">
        <f t="shared" si="12"/>
        <v>0</v>
      </c>
      <c r="S34" s="27" t="s">
        <v>19</v>
      </c>
      <c r="T34" s="27" t="s">
        <v>19</v>
      </c>
      <c r="U34" s="44" t="s">
        <v>19</v>
      </c>
    </row>
    <row r="35" spans="1:21" s="29" customFormat="1" x14ac:dyDescent="0.25">
      <c r="A35" s="60" t="s">
        <v>72</v>
      </c>
      <c r="B35" s="30" t="s">
        <v>64</v>
      </c>
      <c r="C35" s="31" t="s">
        <v>45</v>
      </c>
      <c r="D35" s="38">
        <v>1977</v>
      </c>
      <c r="E35" s="38"/>
      <c r="F35" s="31">
        <v>11.25</v>
      </c>
      <c r="G35" s="31">
        <v>3</v>
      </c>
      <c r="H35" s="26">
        <v>1166.31</v>
      </c>
      <c r="I35" s="26">
        <v>1062.4100000000001</v>
      </c>
      <c r="J35" s="26"/>
      <c r="K35" s="34">
        <v>39</v>
      </c>
      <c r="L35" s="40" t="s">
        <v>48</v>
      </c>
      <c r="M35" s="26">
        <v>763508</v>
      </c>
      <c r="N35" s="26">
        <v>0</v>
      </c>
      <c r="O35" s="26">
        <f>M35-Q35</f>
        <v>412667.15</v>
      </c>
      <c r="P35" s="26">
        <v>0</v>
      </c>
      <c r="Q35" s="26">
        <v>350840.85</v>
      </c>
      <c r="R35" s="26">
        <v>0</v>
      </c>
      <c r="S35" s="26">
        <f t="shared" ref="S35" si="13">M35/H35</f>
        <v>654.63556001406153</v>
      </c>
      <c r="T35" s="26">
        <v>635.98</v>
      </c>
      <c r="U35" s="32">
        <v>44561</v>
      </c>
    </row>
    <row r="36" spans="1:21" s="29" customFormat="1" x14ac:dyDescent="0.25">
      <c r="A36" s="61"/>
      <c r="B36" s="46" t="s">
        <v>42</v>
      </c>
      <c r="C36" s="44" t="s">
        <v>19</v>
      </c>
      <c r="D36" s="44" t="s">
        <v>19</v>
      </c>
      <c r="E36" s="44" t="s">
        <v>19</v>
      </c>
      <c r="F36" s="44" t="s">
        <v>19</v>
      </c>
      <c r="G36" s="44" t="s">
        <v>19</v>
      </c>
      <c r="H36" s="27">
        <f>H35</f>
        <v>1166.31</v>
      </c>
      <c r="I36" s="27">
        <f>I35</f>
        <v>1062.4100000000001</v>
      </c>
      <c r="J36" s="27"/>
      <c r="K36" s="47">
        <v>39</v>
      </c>
      <c r="L36" s="45" t="s">
        <v>19</v>
      </c>
      <c r="M36" s="27">
        <f>M35</f>
        <v>763508</v>
      </c>
      <c r="N36" s="27">
        <f t="shared" ref="N36:R36" si="14">N35</f>
        <v>0</v>
      </c>
      <c r="O36" s="27">
        <f t="shared" si="14"/>
        <v>412667.15</v>
      </c>
      <c r="P36" s="27">
        <f t="shared" si="14"/>
        <v>0</v>
      </c>
      <c r="Q36" s="27">
        <f t="shared" si="14"/>
        <v>350840.85</v>
      </c>
      <c r="R36" s="27">
        <f t="shared" si="14"/>
        <v>0</v>
      </c>
      <c r="S36" s="27" t="s">
        <v>19</v>
      </c>
      <c r="T36" s="27" t="s">
        <v>19</v>
      </c>
      <c r="U36" s="44" t="s">
        <v>19</v>
      </c>
    </row>
    <row r="37" spans="1:21" s="29" customFormat="1" x14ac:dyDescent="0.25">
      <c r="A37" s="60" t="s">
        <v>73</v>
      </c>
      <c r="B37" s="37" t="s">
        <v>84</v>
      </c>
      <c r="C37" s="31" t="s">
        <v>85</v>
      </c>
      <c r="D37" s="31">
        <v>1983</v>
      </c>
      <c r="E37" s="31"/>
      <c r="F37" s="31">
        <v>11.25</v>
      </c>
      <c r="G37" s="31">
        <v>3</v>
      </c>
      <c r="H37" s="26">
        <v>1096.2</v>
      </c>
      <c r="I37" s="27"/>
      <c r="J37" s="26">
        <v>500</v>
      </c>
      <c r="K37" s="34">
        <v>54</v>
      </c>
      <c r="L37" s="26" t="s">
        <v>88</v>
      </c>
      <c r="M37" s="26">
        <v>38597</v>
      </c>
      <c r="N37" s="26">
        <v>0</v>
      </c>
      <c r="O37" s="26">
        <f>M37-Q37</f>
        <v>20861.23</v>
      </c>
      <c r="P37" s="26">
        <v>0</v>
      </c>
      <c r="Q37" s="26">
        <v>17735.77</v>
      </c>
      <c r="R37" s="26">
        <v>0</v>
      </c>
      <c r="S37" s="26">
        <f>M37/H37</f>
        <v>35.209815727057105</v>
      </c>
      <c r="T37" s="26">
        <v>35.21</v>
      </c>
      <c r="U37" s="32">
        <v>44561</v>
      </c>
    </row>
    <row r="38" spans="1:21" s="29" customFormat="1" x14ac:dyDescent="0.25">
      <c r="A38" s="61"/>
      <c r="B38" s="46" t="s">
        <v>42</v>
      </c>
      <c r="C38" s="44" t="s">
        <v>19</v>
      </c>
      <c r="D38" s="44" t="s">
        <v>19</v>
      </c>
      <c r="E38" s="44" t="s">
        <v>19</v>
      </c>
      <c r="F38" s="44" t="s">
        <v>19</v>
      </c>
      <c r="G38" s="44" t="s">
        <v>19</v>
      </c>
      <c r="H38" s="27">
        <f>H37</f>
        <v>1096.2</v>
      </c>
      <c r="I38" s="27">
        <v>0</v>
      </c>
      <c r="J38" s="27">
        <f t="shared" ref="J38:K38" si="15">J37</f>
        <v>500</v>
      </c>
      <c r="K38" s="47">
        <f t="shared" si="15"/>
        <v>54</v>
      </c>
      <c r="L38" s="45" t="s">
        <v>19</v>
      </c>
      <c r="M38" s="27">
        <f>SUM(M37)</f>
        <v>38597</v>
      </c>
      <c r="N38" s="27">
        <f t="shared" ref="N38:R38" si="16">SUM(N37)</f>
        <v>0</v>
      </c>
      <c r="O38" s="27">
        <f t="shared" si="16"/>
        <v>20861.23</v>
      </c>
      <c r="P38" s="27">
        <f t="shared" si="16"/>
        <v>0</v>
      </c>
      <c r="Q38" s="27">
        <f t="shared" si="16"/>
        <v>17735.77</v>
      </c>
      <c r="R38" s="27">
        <f t="shared" si="16"/>
        <v>0</v>
      </c>
      <c r="S38" s="27" t="s">
        <v>19</v>
      </c>
      <c r="T38" s="27" t="s">
        <v>19</v>
      </c>
      <c r="U38" s="44" t="s">
        <v>19</v>
      </c>
    </row>
    <row r="39" spans="1:21" s="29" customFormat="1" x14ac:dyDescent="0.25">
      <c r="A39" s="60" t="s">
        <v>74</v>
      </c>
      <c r="B39" s="30" t="s">
        <v>79</v>
      </c>
      <c r="C39" s="31" t="s">
        <v>45</v>
      </c>
      <c r="D39" s="31">
        <v>1985</v>
      </c>
      <c r="E39" s="31"/>
      <c r="F39" s="31">
        <v>29.25</v>
      </c>
      <c r="G39" s="31">
        <v>2</v>
      </c>
      <c r="H39" s="26">
        <v>324.20999999999998</v>
      </c>
      <c r="I39" s="26">
        <v>290.81</v>
      </c>
      <c r="J39" s="26"/>
      <c r="K39" s="34">
        <v>25</v>
      </c>
      <c r="L39" s="28" t="s">
        <v>47</v>
      </c>
      <c r="M39" s="26">
        <v>540154</v>
      </c>
      <c r="N39" s="26">
        <v>0</v>
      </c>
      <c r="O39" s="26">
        <f>M39-Q39</f>
        <v>291946.93</v>
      </c>
      <c r="P39" s="26">
        <v>0</v>
      </c>
      <c r="Q39" s="26">
        <v>248207.07</v>
      </c>
      <c r="R39" s="26">
        <v>0</v>
      </c>
      <c r="S39" s="26">
        <f>M39/H39</f>
        <v>1666.0621202307148</v>
      </c>
      <c r="T39" s="26">
        <v>3731.91</v>
      </c>
      <c r="U39" s="32">
        <v>44561</v>
      </c>
    </row>
    <row r="40" spans="1:21" s="29" customFormat="1" x14ac:dyDescent="0.25">
      <c r="A40" s="62"/>
      <c r="B40" s="30" t="s">
        <v>79</v>
      </c>
      <c r="C40" s="31" t="s">
        <v>45</v>
      </c>
      <c r="D40" s="31">
        <v>1985</v>
      </c>
      <c r="E40" s="31"/>
      <c r="F40" s="31">
        <v>29.25</v>
      </c>
      <c r="G40" s="31">
        <v>2</v>
      </c>
      <c r="H40" s="26">
        <v>324.20999999999998</v>
      </c>
      <c r="I40" s="26">
        <v>290.81</v>
      </c>
      <c r="J40" s="26"/>
      <c r="K40" s="34">
        <v>25</v>
      </c>
      <c r="L40" s="28" t="s">
        <v>50</v>
      </c>
      <c r="M40" s="26">
        <v>263691</v>
      </c>
      <c r="N40" s="26">
        <v>0</v>
      </c>
      <c r="O40" s="26">
        <f t="shared" ref="O40:O41" si="17">M40-Q40</f>
        <v>142521.9</v>
      </c>
      <c r="P40" s="26">
        <v>0</v>
      </c>
      <c r="Q40" s="26">
        <v>121169.1</v>
      </c>
      <c r="R40" s="26">
        <v>0</v>
      </c>
      <c r="S40" s="26">
        <f t="shared" ref="S40:S41" si="18">M40/H40</f>
        <v>813.33395021745173</v>
      </c>
      <c r="T40" s="26">
        <v>555.62</v>
      </c>
      <c r="U40" s="32">
        <v>44561</v>
      </c>
    </row>
    <row r="41" spans="1:21" s="29" customFormat="1" x14ac:dyDescent="0.25">
      <c r="A41" s="62"/>
      <c r="B41" s="30" t="s">
        <v>79</v>
      </c>
      <c r="C41" s="31" t="s">
        <v>45</v>
      </c>
      <c r="D41" s="31">
        <v>1985</v>
      </c>
      <c r="E41" s="31"/>
      <c r="F41" s="31">
        <v>29.25</v>
      </c>
      <c r="G41" s="31">
        <v>2</v>
      </c>
      <c r="H41" s="26">
        <v>324.20999999999998</v>
      </c>
      <c r="I41" s="26">
        <v>290.81</v>
      </c>
      <c r="J41" s="26"/>
      <c r="K41" s="34">
        <v>25</v>
      </c>
      <c r="L41" s="28" t="s">
        <v>48</v>
      </c>
      <c r="M41" s="26">
        <v>288221</v>
      </c>
      <c r="N41" s="26">
        <v>0</v>
      </c>
      <c r="O41" s="26">
        <f t="shared" si="17"/>
        <v>155780.07999999999</v>
      </c>
      <c r="P41" s="26">
        <v>0</v>
      </c>
      <c r="Q41" s="26">
        <v>132440.92000000001</v>
      </c>
      <c r="R41" s="26">
        <v>0</v>
      </c>
      <c r="S41" s="26">
        <f t="shared" si="18"/>
        <v>888.99478732920022</v>
      </c>
      <c r="T41" s="26">
        <v>991.34</v>
      </c>
      <c r="U41" s="32">
        <v>44561</v>
      </c>
    </row>
    <row r="42" spans="1:21" s="29" customFormat="1" x14ac:dyDescent="0.25">
      <c r="A42" s="61"/>
      <c r="B42" s="46" t="s">
        <v>42</v>
      </c>
      <c r="C42" s="44" t="s">
        <v>19</v>
      </c>
      <c r="D42" s="44" t="s">
        <v>19</v>
      </c>
      <c r="E42" s="44" t="s">
        <v>19</v>
      </c>
      <c r="F42" s="44" t="s">
        <v>19</v>
      </c>
      <c r="G42" s="44" t="s">
        <v>19</v>
      </c>
      <c r="H42" s="27">
        <f>H41</f>
        <v>324.20999999999998</v>
      </c>
      <c r="I42" s="27">
        <f>I41</f>
        <v>290.81</v>
      </c>
      <c r="J42" s="26"/>
      <c r="K42" s="47">
        <v>25</v>
      </c>
      <c r="L42" s="45" t="s">
        <v>19</v>
      </c>
      <c r="M42" s="27">
        <f>SUM(M39:M41)</f>
        <v>1092066</v>
      </c>
      <c r="N42" s="27">
        <f t="shared" ref="N42:R42" si="19">SUM(N39:N41)</f>
        <v>0</v>
      </c>
      <c r="O42" s="27">
        <f t="shared" si="19"/>
        <v>590248.90999999992</v>
      </c>
      <c r="P42" s="27">
        <f t="shared" si="19"/>
        <v>0</v>
      </c>
      <c r="Q42" s="27">
        <f t="shared" si="19"/>
        <v>501817.09000000008</v>
      </c>
      <c r="R42" s="27">
        <f t="shared" si="19"/>
        <v>0</v>
      </c>
      <c r="S42" s="27" t="s">
        <v>19</v>
      </c>
      <c r="T42" s="27" t="s">
        <v>19</v>
      </c>
      <c r="U42" s="44" t="s">
        <v>19</v>
      </c>
    </row>
    <row r="43" spans="1:21" s="29" customFormat="1" x14ac:dyDescent="0.25">
      <c r="A43" s="60" t="s">
        <v>75</v>
      </c>
      <c r="B43" s="30" t="s">
        <v>80</v>
      </c>
      <c r="C43" s="31" t="s">
        <v>45</v>
      </c>
      <c r="D43" s="38">
        <v>1976</v>
      </c>
      <c r="E43" s="38"/>
      <c r="F43" s="31" t="s">
        <v>51</v>
      </c>
      <c r="G43" s="31">
        <v>2</v>
      </c>
      <c r="H43" s="26">
        <v>538.34</v>
      </c>
      <c r="I43" s="26">
        <v>498.14</v>
      </c>
      <c r="J43" s="26"/>
      <c r="K43" s="34">
        <v>29</v>
      </c>
      <c r="L43" s="28" t="s">
        <v>48</v>
      </c>
      <c r="M43" s="26">
        <v>575874</v>
      </c>
      <c r="N43" s="26">
        <v>0</v>
      </c>
      <c r="O43" s="26">
        <f>M43-Q43</f>
        <v>311253.17</v>
      </c>
      <c r="P43" s="26">
        <v>0</v>
      </c>
      <c r="Q43" s="26">
        <v>264620.83</v>
      </c>
      <c r="R43" s="26">
        <v>0</v>
      </c>
      <c r="S43" s="26">
        <f>M43/H43</f>
        <v>1069.721737192109</v>
      </c>
      <c r="T43" s="27">
        <v>991.34</v>
      </c>
      <c r="U43" s="32">
        <v>44561</v>
      </c>
    </row>
    <row r="44" spans="1:21" s="29" customFormat="1" x14ac:dyDescent="0.25">
      <c r="A44" s="62"/>
      <c r="B44" s="37" t="s">
        <v>80</v>
      </c>
      <c r="C44" s="31" t="s">
        <v>45</v>
      </c>
      <c r="D44" s="38">
        <v>1976</v>
      </c>
      <c r="E44" s="38"/>
      <c r="F44" s="31" t="s">
        <v>51</v>
      </c>
      <c r="G44" s="31">
        <v>2</v>
      </c>
      <c r="H44" s="26">
        <v>538.34</v>
      </c>
      <c r="I44" s="26">
        <v>498.14</v>
      </c>
      <c r="J44" s="26"/>
      <c r="K44" s="34">
        <v>29</v>
      </c>
      <c r="L44" s="28" t="s">
        <v>47</v>
      </c>
      <c r="M44" s="26">
        <v>2009036</v>
      </c>
      <c r="N44" s="26">
        <v>0</v>
      </c>
      <c r="O44" s="26">
        <f>M44-Q44</f>
        <v>1085860.49</v>
      </c>
      <c r="P44" s="26">
        <v>0</v>
      </c>
      <c r="Q44" s="26">
        <v>923175.51</v>
      </c>
      <c r="R44" s="26">
        <v>0</v>
      </c>
      <c r="S44" s="26">
        <f>M44/H44</f>
        <v>3731.9092023628186</v>
      </c>
      <c r="T44" s="26">
        <v>3731.91</v>
      </c>
      <c r="U44" s="32">
        <v>44561</v>
      </c>
    </row>
    <row r="45" spans="1:21" s="29" customFormat="1" x14ac:dyDescent="0.25">
      <c r="A45" s="62"/>
      <c r="B45" s="30" t="s">
        <v>80</v>
      </c>
      <c r="C45" s="31" t="s">
        <v>45</v>
      </c>
      <c r="D45" s="38">
        <v>1976</v>
      </c>
      <c r="E45" s="38"/>
      <c r="F45" s="31" t="s">
        <v>51</v>
      </c>
      <c r="G45" s="31">
        <v>2</v>
      </c>
      <c r="H45" s="26">
        <v>538.34</v>
      </c>
      <c r="I45" s="26">
        <v>498.14</v>
      </c>
      <c r="J45" s="26">
        <v>352</v>
      </c>
      <c r="K45" s="34">
        <v>29</v>
      </c>
      <c r="L45" s="39" t="s">
        <v>88</v>
      </c>
      <c r="M45" s="26">
        <v>113644</v>
      </c>
      <c r="N45" s="26">
        <v>0</v>
      </c>
      <c r="O45" s="26">
        <f>M45-Q45</f>
        <v>61423.25</v>
      </c>
      <c r="P45" s="26">
        <v>0</v>
      </c>
      <c r="Q45" s="26">
        <v>52220.75</v>
      </c>
      <c r="R45" s="26">
        <v>0</v>
      </c>
      <c r="S45" s="26">
        <f>M45/J45</f>
        <v>322.85227272727275</v>
      </c>
      <c r="T45" s="26">
        <v>211.1</v>
      </c>
      <c r="U45" s="32">
        <v>44561</v>
      </c>
    </row>
    <row r="46" spans="1:21" s="29" customFormat="1" x14ac:dyDescent="0.25">
      <c r="A46" s="61"/>
      <c r="B46" s="46" t="s">
        <v>42</v>
      </c>
      <c r="C46" s="44" t="s">
        <v>19</v>
      </c>
      <c r="D46" s="44" t="s">
        <v>19</v>
      </c>
      <c r="E46" s="44" t="s">
        <v>19</v>
      </c>
      <c r="F46" s="44" t="s">
        <v>19</v>
      </c>
      <c r="G46" s="44" t="s">
        <v>19</v>
      </c>
      <c r="H46" s="27">
        <f>H45</f>
        <v>538.34</v>
      </c>
      <c r="I46" s="27">
        <f>I45</f>
        <v>498.14</v>
      </c>
      <c r="J46" s="26"/>
      <c r="K46" s="47">
        <f>K45</f>
        <v>29</v>
      </c>
      <c r="L46" s="45" t="s">
        <v>19</v>
      </c>
      <c r="M46" s="27">
        <f>SUM(M43:M45)</f>
        <v>2698554</v>
      </c>
      <c r="N46" s="27">
        <f t="shared" ref="N46:R46" si="20">SUM(N43:N45)</f>
        <v>0</v>
      </c>
      <c r="O46" s="27">
        <f t="shared" si="20"/>
        <v>1458536.91</v>
      </c>
      <c r="P46" s="27">
        <f t="shared" si="20"/>
        <v>0</v>
      </c>
      <c r="Q46" s="27">
        <f t="shared" si="20"/>
        <v>1240017.0900000001</v>
      </c>
      <c r="R46" s="27">
        <f t="shared" si="20"/>
        <v>0</v>
      </c>
      <c r="S46" s="27" t="s">
        <v>19</v>
      </c>
      <c r="T46" s="27" t="s">
        <v>19</v>
      </c>
      <c r="U46" s="44" t="s">
        <v>19</v>
      </c>
    </row>
    <row r="47" spans="1:21" s="29" customFormat="1" x14ac:dyDescent="0.25">
      <c r="A47" s="60" t="s">
        <v>77</v>
      </c>
      <c r="B47" s="33" t="s">
        <v>65</v>
      </c>
      <c r="C47" s="31" t="s">
        <v>45</v>
      </c>
      <c r="D47" s="31">
        <v>1976</v>
      </c>
      <c r="E47" s="31"/>
      <c r="F47" s="31">
        <v>29.25</v>
      </c>
      <c r="G47" s="31">
        <v>2</v>
      </c>
      <c r="H47" s="26">
        <v>537.29999999999995</v>
      </c>
      <c r="I47" s="26">
        <v>496.68</v>
      </c>
      <c r="J47" s="26"/>
      <c r="K47" s="34">
        <v>20</v>
      </c>
      <c r="L47" s="28" t="s">
        <v>90</v>
      </c>
      <c r="M47" s="26">
        <v>66722</v>
      </c>
      <c r="N47" s="26">
        <v>0</v>
      </c>
      <c r="O47" s="26">
        <f>M47-Q47</f>
        <v>36062.46</v>
      </c>
      <c r="P47" s="26">
        <v>0</v>
      </c>
      <c r="Q47" s="26">
        <v>30659.54</v>
      </c>
      <c r="R47" s="26">
        <v>0</v>
      </c>
      <c r="S47" s="26">
        <f>M47/H47</f>
        <v>124.18016005955705</v>
      </c>
      <c r="T47" s="26">
        <v>124.18</v>
      </c>
      <c r="U47" s="32">
        <v>44561</v>
      </c>
    </row>
    <row r="48" spans="1:21" s="29" customFormat="1" x14ac:dyDescent="0.25">
      <c r="A48" s="61"/>
      <c r="B48" s="46" t="s">
        <v>42</v>
      </c>
      <c r="C48" s="44" t="s">
        <v>19</v>
      </c>
      <c r="D48" s="44" t="s">
        <v>19</v>
      </c>
      <c r="E48" s="44" t="s">
        <v>19</v>
      </c>
      <c r="F48" s="44" t="s">
        <v>19</v>
      </c>
      <c r="G48" s="44" t="s">
        <v>19</v>
      </c>
      <c r="H48" s="27">
        <v>538.29999999999995</v>
      </c>
      <c r="I48" s="27">
        <v>496.64</v>
      </c>
      <c r="J48" s="27"/>
      <c r="K48" s="47">
        <v>20</v>
      </c>
      <c r="L48" s="45" t="s">
        <v>19</v>
      </c>
      <c r="M48" s="27">
        <f t="shared" ref="M48:R48" si="21">SUM(M47:M47)</f>
        <v>66722</v>
      </c>
      <c r="N48" s="27">
        <f t="shared" si="21"/>
        <v>0</v>
      </c>
      <c r="O48" s="27">
        <f t="shared" si="21"/>
        <v>36062.46</v>
      </c>
      <c r="P48" s="27">
        <f t="shared" si="21"/>
        <v>0</v>
      </c>
      <c r="Q48" s="27">
        <f t="shared" si="21"/>
        <v>30659.54</v>
      </c>
      <c r="R48" s="27">
        <f t="shared" si="21"/>
        <v>0</v>
      </c>
      <c r="S48" s="27" t="s">
        <v>19</v>
      </c>
      <c r="T48" s="27" t="s">
        <v>19</v>
      </c>
      <c r="U48" s="44" t="s">
        <v>19</v>
      </c>
    </row>
    <row r="49" spans="1:21" s="29" customFormat="1" x14ac:dyDescent="0.25">
      <c r="A49" s="60" t="s">
        <v>78</v>
      </c>
      <c r="B49" s="35" t="s">
        <v>81</v>
      </c>
      <c r="C49" s="31" t="s">
        <v>45</v>
      </c>
      <c r="D49" s="31">
        <v>1973</v>
      </c>
      <c r="E49" s="31"/>
      <c r="F49" s="31">
        <v>29.25</v>
      </c>
      <c r="G49" s="31">
        <v>2</v>
      </c>
      <c r="H49" s="26">
        <v>533.29999999999995</v>
      </c>
      <c r="I49" s="26">
        <v>504.36</v>
      </c>
      <c r="J49" s="26"/>
      <c r="K49" s="34">
        <v>21</v>
      </c>
      <c r="L49" s="28" t="s">
        <v>48</v>
      </c>
      <c r="M49" s="26">
        <v>576435</v>
      </c>
      <c r="N49" s="26">
        <v>0</v>
      </c>
      <c r="O49" s="26">
        <f>M49-Q49</f>
        <v>311556.38</v>
      </c>
      <c r="P49" s="26">
        <v>0</v>
      </c>
      <c r="Q49" s="26">
        <v>264878.62</v>
      </c>
      <c r="R49" s="26">
        <v>0</v>
      </c>
      <c r="S49" s="26">
        <f t="shared" ref="S49" si="22">M49/I49</f>
        <v>1142.9038781822508</v>
      </c>
      <c r="T49" s="26">
        <v>991.34</v>
      </c>
      <c r="U49" s="32">
        <v>44561</v>
      </c>
    </row>
    <row r="50" spans="1:21" s="29" customFormat="1" x14ac:dyDescent="0.25">
      <c r="A50" s="61"/>
      <c r="B50" s="46" t="s">
        <v>42</v>
      </c>
      <c r="C50" s="44" t="s">
        <v>19</v>
      </c>
      <c r="D50" s="44" t="s">
        <v>19</v>
      </c>
      <c r="E50" s="44" t="s">
        <v>19</v>
      </c>
      <c r="F50" s="44" t="s">
        <v>19</v>
      </c>
      <c r="G50" s="44" t="s">
        <v>19</v>
      </c>
      <c r="H50" s="27">
        <v>533.29999999999995</v>
      </c>
      <c r="I50" s="27">
        <v>504.36</v>
      </c>
      <c r="J50" s="27"/>
      <c r="K50" s="47">
        <v>21</v>
      </c>
      <c r="L50" s="45" t="s">
        <v>19</v>
      </c>
      <c r="M50" s="27">
        <f>SUM(M49:M49)</f>
        <v>576435</v>
      </c>
      <c r="N50" s="27">
        <f t="shared" ref="N50:R50" si="23">SUM(N49:N49)</f>
        <v>0</v>
      </c>
      <c r="O50" s="27">
        <f t="shared" si="23"/>
        <v>311556.38</v>
      </c>
      <c r="P50" s="27">
        <f t="shared" si="23"/>
        <v>0</v>
      </c>
      <c r="Q50" s="27">
        <f t="shared" si="23"/>
        <v>264878.62</v>
      </c>
      <c r="R50" s="27">
        <f t="shared" si="23"/>
        <v>0</v>
      </c>
      <c r="S50" s="27" t="s">
        <v>19</v>
      </c>
      <c r="T50" s="27" t="s">
        <v>19</v>
      </c>
      <c r="U50" s="44" t="s">
        <v>19</v>
      </c>
    </row>
    <row r="51" spans="1:21" s="29" customFormat="1" x14ac:dyDescent="0.25">
      <c r="A51" s="57" t="s">
        <v>54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/>
    </row>
    <row r="52" spans="1:21" s="29" customFormat="1" ht="28.5" x14ac:dyDescent="0.25">
      <c r="A52" s="51" t="s">
        <v>40</v>
      </c>
      <c r="B52" s="43" t="s">
        <v>83</v>
      </c>
      <c r="C52" s="44" t="s">
        <v>19</v>
      </c>
      <c r="D52" s="44" t="s">
        <v>19</v>
      </c>
      <c r="E52" s="44" t="s">
        <v>19</v>
      </c>
      <c r="F52" s="44" t="s">
        <v>19</v>
      </c>
      <c r="G52" s="44" t="s">
        <v>19</v>
      </c>
      <c r="H52" s="27">
        <f>H54+H56+H60+H58+H62</f>
        <v>3059.34</v>
      </c>
      <c r="I52" s="27">
        <f t="shared" ref="I52:K52" si="24">I54+I56+I60+I58+I62</f>
        <v>1821.35</v>
      </c>
      <c r="J52" s="27">
        <f t="shared" si="24"/>
        <v>852</v>
      </c>
      <c r="K52" s="53">
        <f t="shared" si="24"/>
        <v>141</v>
      </c>
      <c r="L52" s="27" t="s">
        <v>19</v>
      </c>
      <c r="M52" s="27">
        <f>M54+M56+M60+M58+M62</f>
        <v>17025775</v>
      </c>
      <c r="N52" s="27">
        <f t="shared" ref="N52" si="25">N54+N56+N60+N58</f>
        <v>0</v>
      </c>
      <c r="O52" s="27">
        <f>O54+O56+O60+O58+O62</f>
        <v>9271951.6400000006</v>
      </c>
      <c r="P52" s="27">
        <f t="shared" ref="P52:R52" si="26">P54+P56+P60+P58+P62</f>
        <v>0</v>
      </c>
      <c r="Q52" s="27">
        <f t="shared" si="26"/>
        <v>7753823.3599999994</v>
      </c>
      <c r="R52" s="27">
        <f t="shared" si="26"/>
        <v>0</v>
      </c>
      <c r="S52" s="27" t="s">
        <v>19</v>
      </c>
      <c r="T52" s="27" t="s">
        <v>19</v>
      </c>
      <c r="U52" s="44" t="s">
        <v>19</v>
      </c>
    </row>
    <row r="53" spans="1:21" s="29" customFormat="1" x14ac:dyDescent="0.25">
      <c r="A53" s="55" t="s">
        <v>59</v>
      </c>
      <c r="B53" s="30" t="s">
        <v>84</v>
      </c>
      <c r="C53" s="31" t="s">
        <v>85</v>
      </c>
      <c r="D53" s="31">
        <v>1983</v>
      </c>
      <c r="E53" s="31"/>
      <c r="F53" s="31">
        <v>11.25</v>
      </c>
      <c r="G53" s="31">
        <v>3</v>
      </c>
      <c r="H53" s="26">
        <v>1096.2</v>
      </c>
      <c r="I53" s="27"/>
      <c r="J53" s="27">
        <v>500</v>
      </c>
      <c r="K53" s="34">
        <v>54</v>
      </c>
      <c r="L53" s="26" t="s">
        <v>46</v>
      </c>
      <c r="M53" s="26">
        <v>5871320</v>
      </c>
      <c r="N53" s="26">
        <v>0</v>
      </c>
      <c r="O53" s="26">
        <f>M53-Q53</f>
        <v>3197422.44</v>
      </c>
      <c r="P53" s="26">
        <v>0</v>
      </c>
      <c r="Q53" s="26">
        <v>2673897.56</v>
      </c>
      <c r="R53" s="26">
        <v>0</v>
      </c>
      <c r="S53" s="26">
        <f>M53/J53</f>
        <v>11742.64</v>
      </c>
      <c r="T53" s="26">
        <v>11742.64</v>
      </c>
      <c r="U53" s="32">
        <v>44926</v>
      </c>
    </row>
    <row r="54" spans="1:21" s="29" customFormat="1" x14ac:dyDescent="0.25">
      <c r="A54" s="56"/>
      <c r="B54" s="46" t="s">
        <v>42</v>
      </c>
      <c r="C54" s="44" t="s">
        <v>19</v>
      </c>
      <c r="D54" s="44" t="s">
        <v>19</v>
      </c>
      <c r="E54" s="44" t="s">
        <v>19</v>
      </c>
      <c r="F54" s="44" t="s">
        <v>19</v>
      </c>
      <c r="G54" s="44" t="s">
        <v>19</v>
      </c>
      <c r="H54" s="27">
        <v>1096.2</v>
      </c>
      <c r="I54" s="27"/>
      <c r="J54" s="27">
        <v>500</v>
      </c>
      <c r="K54" s="47">
        <v>54</v>
      </c>
      <c r="L54" s="45" t="s">
        <v>19</v>
      </c>
      <c r="M54" s="27">
        <f>SUM(M53)</f>
        <v>5871320</v>
      </c>
      <c r="N54" s="27">
        <f t="shared" ref="N54" si="27">SUM(N53)</f>
        <v>0</v>
      </c>
      <c r="O54" s="27">
        <f t="shared" ref="O54" si="28">SUM(O53)</f>
        <v>3197422.44</v>
      </c>
      <c r="P54" s="27">
        <f t="shared" ref="P54" si="29">SUM(P53)</f>
        <v>0</v>
      </c>
      <c r="Q54" s="27">
        <f t="shared" ref="Q54" si="30">SUM(Q53)</f>
        <v>2673897.56</v>
      </c>
      <c r="R54" s="27">
        <f t="shared" ref="R54" si="31">SUM(R53)</f>
        <v>0</v>
      </c>
      <c r="S54" s="27" t="s">
        <v>19</v>
      </c>
      <c r="T54" s="27" t="s">
        <v>19</v>
      </c>
      <c r="U54" s="44" t="s">
        <v>19</v>
      </c>
    </row>
    <row r="55" spans="1:21" s="29" customFormat="1" x14ac:dyDescent="0.25">
      <c r="A55" s="55" t="s">
        <v>60</v>
      </c>
      <c r="B55" s="33" t="s">
        <v>65</v>
      </c>
      <c r="C55" s="31" t="s">
        <v>45</v>
      </c>
      <c r="D55" s="31">
        <v>1976</v>
      </c>
      <c r="E55" s="31"/>
      <c r="F55" s="31">
        <v>29.25</v>
      </c>
      <c r="G55" s="31">
        <v>2</v>
      </c>
      <c r="H55" s="26">
        <v>537.29999999999995</v>
      </c>
      <c r="I55" s="26">
        <v>496.68</v>
      </c>
      <c r="J55" s="26"/>
      <c r="K55" s="34">
        <v>20</v>
      </c>
      <c r="L55" s="28" t="s">
        <v>50</v>
      </c>
      <c r="M55" s="26">
        <v>298535</v>
      </c>
      <c r="N55" s="26">
        <v>0</v>
      </c>
      <c r="O55" s="26">
        <f>M55-Q55</f>
        <v>162577.16</v>
      </c>
      <c r="P55" s="26">
        <v>0</v>
      </c>
      <c r="Q55" s="26">
        <v>135957.84</v>
      </c>
      <c r="R55" s="26">
        <v>0</v>
      </c>
      <c r="S55" s="26">
        <f>M55/H55</f>
        <v>555.62069607295746</v>
      </c>
      <c r="T55" s="26">
        <v>555.62</v>
      </c>
      <c r="U55" s="32">
        <v>44926</v>
      </c>
    </row>
    <row r="56" spans="1:21" s="29" customFormat="1" x14ac:dyDescent="0.25">
      <c r="A56" s="56"/>
      <c r="B56" s="46" t="s">
        <v>42</v>
      </c>
      <c r="C56" s="44" t="s">
        <v>19</v>
      </c>
      <c r="D56" s="44" t="s">
        <v>19</v>
      </c>
      <c r="E56" s="44" t="s">
        <v>19</v>
      </c>
      <c r="F56" s="44" t="s">
        <v>19</v>
      </c>
      <c r="G56" s="44" t="s">
        <v>19</v>
      </c>
      <c r="H56" s="27">
        <v>538.29999999999995</v>
      </c>
      <c r="I56" s="27">
        <v>496.64</v>
      </c>
      <c r="J56" s="27"/>
      <c r="K56" s="47">
        <v>20</v>
      </c>
      <c r="L56" s="45" t="s">
        <v>19</v>
      </c>
      <c r="M56" s="27">
        <f t="shared" ref="M56:R56" si="32">SUM(M55:M55)</f>
        <v>298535</v>
      </c>
      <c r="N56" s="27">
        <f t="shared" si="32"/>
        <v>0</v>
      </c>
      <c r="O56" s="27">
        <f t="shared" si="32"/>
        <v>162577.16</v>
      </c>
      <c r="P56" s="27">
        <f t="shared" si="32"/>
        <v>0</v>
      </c>
      <c r="Q56" s="27">
        <f t="shared" si="32"/>
        <v>135957.84</v>
      </c>
      <c r="R56" s="27">
        <f t="shared" si="32"/>
        <v>0</v>
      </c>
      <c r="S56" s="27" t="s">
        <v>19</v>
      </c>
      <c r="T56" s="27" t="s">
        <v>19</v>
      </c>
      <c r="U56" s="44" t="s">
        <v>19</v>
      </c>
    </row>
    <row r="57" spans="1:21" s="29" customFormat="1" x14ac:dyDescent="0.25">
      <c r="A57" s="55" t="s">
        <v>63</v>
      </c>
      <c r="B57" s="36" t="s">
        <v>66</v>
      </c>
      <c r="C57" s="31" t="s">
        <v>45</v>
      </c>
      <c r="D57" s="31">
        <v>1967</v>
      </c>
      <c r="E57" s="31"/>
      <c r="F57" s="31">
        <v>29.25</v>
      </c>
      <c r="G57" s="31">
        <v>2</v>
      </c>
      <c r="H57" s="26">
        <v>353.2</v>
      </c>
      <c r="I57" s="26">
        <v>322.20999999999998</v>
      </c>
      <c r="J57" s="26"/>
      <c r="K57" s="34">
        <v>25</v>
      </c>
      <c r="L57" s="28" t="s">
        <v>48</v>
      </c>
      <c r="M57" s="26">
        <v>350141</v>
      </c>
      <c r="N57" s="26">
        <v>0</v>
      </c>
      <c r="O57" s="26">
        <f>M57-Q57</f>
        <v>190680.92</v>
      </c>
      <c r="P57" s="26">
        <v>0</v>
      </c>
      <c r="Q57" s="26">
        <v>159460.07999999999</v>
      </c>
      <c r="R57" s="26">
        <v>0</v>
      </c>
      <c r="S57" s="26">
        <f>M57/H57</f>
        <v>991.33918459796155</v>
      </c>
      <c r="T57" s="26">
        <v>991.34</v>
      </c>
      <c r="U57" s="32">
        <v>44561</v>
      </c>
    </row>
    <row r="58" spans="1:21" s="29" customFormat="1" x14ac:dyDescent="0.25">
      <c r="A58" s="56"/>
      <c r="B58" s="46" t="s">
        <v>42</v>
      </c>
      <c r="C58" s="44" t="s">
        <v>19</v>
      </c>
      <c r="D58" s="44" t="s">
        <v>19</v>
      </c>
      <c r="E58" s="44" t="s">
        <v>19</v>
      </c>
      <c r="F58" s="44" t="s">
        <v>19</v>
      </c>
      <c r="G58" s="44" t="s">
        <v>19</v>
      </c>
      <c r="H58" s="27">
        <v>353.2</v>
      </c>
      <c r="I58" s="27">
        <v>322.20999999999998</v>
      </c>
      <c r="J58" s="27"/>
      <c r="K58" s="47">
        <v>25</v>
      </c>
      <c r="L58" s="45" t="s">
        <v>19</v>
      </c>
      <c r="M58" s="27">
        <f t="shared" ref="M58" si="33">M57</f>
        <v>350141</v>
      </c>
      <c r="N58" s="27">
        <f t="shared" ref="N58" si="34">N57</f>
        <v>0</v>
      </c>
      <c r="O58" s="27">
        <f t="shared" ref="O58" si="35">O57</f>
        <v>190680.92</v>
      </c>
      <c r="P58" s="27">
        <f t="shared" ref="P58" si="36">P57</f>
        <v>0</v>
      </c>
      <c r="Q58" s="27">
        <f t="shared" ref="Q58" si="37">Q57</f>
        <v>159460.07999999999</v>
      </c>
      <c r="R58" s="27">
        <f t="shared" ref="R58" si="38">R57</f>
        <v>0</v>
      </c>
      <c r="S58" s="27" t="s">
        <v>19</v>
      </c>
      <c r="T58" s="27" t="s">
        <v>19</v>
      </c>
      <c r="U58" s="44" t="s">
        <v>19</v>
      </c>
    </row>
    <row r="59" spans="1:21" s="29" customFormat="1" ht="17.25" customHeight="1" x14ac:dyDescent="0.25">
      <c r="A59" s="55" t="s">
        <v>61</v>
      </c>
      <c r="B59" s="35" t="s">
        <v>81</v>
      </c>
      <c r="C59" s="31" t="s">
        <v>45</v>
      </c>
      <c r="D59" s="31">
        <v>1973</v>
      </c>
      <c r="E59" s="31"/>
      <c r="F59" s="31">
        <v>29.25</v>
      </c>
      <c r="G59" s="31">
        <v>2</v>
      </c>
      <c r="H59" s="26">
        <v>533.29999999999995</v>
      </c>
      <c r="I59" s="26">
        <v>504.36</v>
      </c>
      <c r="J59" s="26"/>
      <c r="K59" s="34">
        <v>21</v>
      </c>
      <c r="L59" s="28" t="s">
        <v>52</v>
      </c>
      <c r="M59" s="26">
        <v>6553206</v>
      </c>
      <c r="N59" s="26">
        <v>0</v>
      </c>
      <c r="O59" s="26">
        <f>M59-Q59</f>
        <v>3568766.13</v>
      </c>
      <c r="P59" s="26">
        <v>0</v>
      </c>
      <c r="Q59" s="26">
        <v>2984439.87</v>
      </c>
      <c r="R59" s="26">
        <v>0</v>
      </c>
      <c r="S59" s="26">
        <f t="shared" ref="S59" si="39">M59/I59</f>
        <v>12993.112062812277</v>
      </c>
      <c r="T59" s="26">
        <v>12288.03</v>
      </c>
      <c r="U59" s="32">
        <v>44926</v>
      </c>
    </row>
    <row r="60" spans="1:21" s="29" customFormat="1" x14ac:dyDescent="0.25">
      <c r="A60" s="56"/>
      <c r="B60" s="46" t="s">
        <v>42</v>
      </c>
      <c r="C60" s="44" t="s">
        <v>19</v>
      </c>
      <c r="D60" s="44" t="s">
        <v>19</v>
      </c>
      <c r="E60" s="44" t="s">
        <v>19</v>
      </c>
      <c r="F60" s="44" t="s">
        <v>19</v>
      </c>
      <c r="G60" s="44" t="s">
        <v>19</v>
      </c>
      <c r="H60" s="27">
        <v>533.29999999999995</v>
      </c>
      <c r="I60" s="27">
        <v>504.36</v>
      </c>
      <c r="J60" s="27"/>
      <c r="K60" s="47">
        <v>21</v>
      </c>
      <c r="L60" s="45" t="s">
        <v>19</v>
      </c>
      <c r="M60" s="27">
        <f t="shared" ref="M60:R62" si="40">SUM(M59:M59)</f>
        <v>6553206</v>
      </c>
      <c r="N60" s="27">
        <f t="shared" si="40"/>
        <v>0</v>
      </c>
      <c r="O60" s="27">
        <f t="shared" si="40"/>
        <v>3568766.13</v>
      </c>
      <c r="P60" s="27">
        <f t="shared" si="40"/>
        <v>0</v>
      </c>
      <c r="Q60" s="27">
        <f t="shared" si="40"/>
        <v>2984439.87</v>
      </c>
      <c r="R60" s="27">
        <f t="shared" si="40"/>
        <v>0</v>
      </c>
      <c r="S60" s="27" t="s">
        <v>19</v>
      </c>
      <c r="T60" s="27" t="s">
        <v>19</v>
      </c>
      <c r="U60" s="44" t="s">
        <v>19</v>
      </c>
    </row>
    <row r="61" spans="1:21" s="48" customFormat="1" x14ac:dyDescent="0.25">
      <c r="A61" s="73" t="s">
        <v>71</v>
      </c>
      <c r="B61" s="37" t="s">
        <v>80</v>
      </c>
      <c r="C61" s="31" t="s">
        <v>45</v>
      </c>
      <c r="D61" s="38">
        <v>1976</v>
      </c>
      <c r="E61" s="38"/>
      <c r="F61" s="31" t="s">
        <v>51</v>
      </c>
      <c r="G61" s="31">
        <v>2</v>
      </c>
      <c r="H61" s="26">
        <v>538.34</v>
      </c>
      <c r="I61" s="26">
        <v>498.14</v>
      </c>
      <c r="J61" s="26">
        <v>352</v>
      </c>
      <c r="K61" s="34">
        <v>29</v>
      </c>
      <c r="L61" s="28" t="s">
        <v>46</v>
      </c>
      <c r="M61" s="26">
        <v>3952573</v>
      </c>
      <c r="N61" s="26">
        <v>0</v>
      </c>
      <c r="O61" s="26">
        <f>M61-Q61</f>
        <v>2152504.9900000002</v>
      </c>
      <c r="P61" s="26">
        <v>0</v>
      </c>
      <c r="Q61" s="26">
        <v>1800068.01</v>
      </c>
      <c r="R61" s="26">
        <v>0</v>
      </c>
      <c r="S61" s="26">
        <f>M61/J61</f>
        <v>11228.900568181818</v>
      </c>
      <c r="T61" s="26">
        <v>11228.9</v>
      </c>
      <c r="U61" s="32">
        <v>44561</v>
      </c>
    </row>
    <row r="62" spans="1:21" s="48" customFormat="1" x14ac:dyDescent="0.25">
      <c r="A62" s="74"/>
      <c r="B62" s="46" t="s">
        <v>42</v>
      </c>
      <c r="C62" s="44" t="s">
        <v>19</v>
      </c>
      <c r="D62" s="44" t="s">
        <v>19</v>
      </c>
      <c r="E62" s="44" t="s">
        <v>19</v>
      </c>
      <c r="F62" s="44" t="s">
        <v>19</v>
      </c>
      <c r="G62" s="44" t="s">
        <v>19</v>
      </c>
      <c r="H62" s="27">
        <f>H61</f>
        <v>538.34</v>
      </c>
      <c r="I62" s="27">
        <f>I61</f>
        <v>498.14</v>
      </c>
      <c r="J62" s="27">
        <f>J61</f>
        <v>352</v>
      </c>
      <c r="K62" s="47">
        <v>21</v>
      </c>
      <c r="L62" s="45" t="s">
        <v>19</v>
      </c>
      <c r="M62" s="27">
        <f>SUM(M61:M61)</f>
        <v>3952573</v>
      </c>
      <c r="N62" s="27">
        <f t="shared" si="40"/>
        <v>0</v>
      </c>
      <c r="O62" s="27">
        <f t="shared" si="40"/>
        <v>2152504.9900000002</v>
      </c>
      <c r="P62" s="27">
        <f t="shared" si="40"/>
        <v>0</v>
      </c>
      <c r="Q62" s="27">
        <f t="shared" si="40"/>
        <v>1800068.01</v>
      </c>
      <c r="R62" s="27">
        <f t="shared" si="40"/>
        <v>0</v>
      </c>
      <c r="S62" s="27" t="s">
        <v>19</v>
      </c>
      <c r="T62" s="27" t="s">
        <v>19</v>
      </c>
      <c r="U62" s="44" t="s">
        <v>19</v>
      </c>
    </row>
    <row r="63" spans="1:21" s="48" customFormat="1" x14ac:dyDescent="0.25">
      <c r="H63" s="49"/>
      <c r="I63" s="49"/>
      <c r="J63" s="49"/>
      <c r="K63" s="49"/>
      <c r="L63" s="50"/>
      <c r="M63" s="49"/>
      <c r="N63" s="49"/>
      <c r="O63" s="49"/>
      <c r="P63" s="49"/>
      <c r="Q63" s="49"/>
      <c r="R63" s="49"/>
      <c r="S63" s="49"/>
      <c r="T63" s="49"/>
    </row>
    <row r="64" spans="1:21" s="48" customFormat="1" x14ac:dyDescent="0.25">
      <c r="H64" s="49"/>
      <c r="I64" s="49"/>
      <c r="J64" s="49"/>
      <c r="K64" s="49"/>
      <c r="L64" s="50"/>
      <c r="M64" s="49"/>
      <c r="N64" s="49"/>
      <c r="O64" s="49"/>
      <c r="P64" s="49"/>
      <c r="Q64" s="49"/>
      <c r="R64" s="49"/>
      <c r="S64" s="49"/>
      <c r="T64" s="49"/>
    </row>
    <row r="65" spans="8:20" s="48" customFormat="1" x14ac:dyDescent="0.25">
      <c r="H65" s="49"/>
      <c r="I65" s="49"/>
      <c r="J65" s="49"/>
      <c r="K65" s="49"/>
      <c r="L65" s="50"/>
      <c r="M65" s="49"/>
      <c r="N65" s="49"/>
      <c r="O65" s="49"/>
      <c r="P65" s="49"/>
      <c r="Q65" s="49"/>
      <c r="R65" s="49"/>
      <c r="S65" s="49"/>
      <c r="T65" s="49"/>
    </row>
  </sheetData>
  <mergeCells count="45">
    <mergeCell ref="A61:A62"/>
    <mergeCell ref="P1:U1"/>
    <mergeCell ref="A10:B10"/>
    <mergeCell ref="A11:U11"/>
    <mergeCell ref="A23:U23"/>
    <mergeCell ref="I2:U2"/>
    <mergeCell ref="I3:U3"/>
    <mergeCell ref="A4:U4"/>
    <mergeCell ref="M6:M7"/>
    <mergeCell ref="L5:L7"/>
    <mergeCell ref="J5:J7"/>
    <mergeCell ref="A5:A8"/>
    <mergeCell ref="B5:B8"/>
    <mergeCell ref="F5:F8"/>
    <mergeCell ref="G5:G8"/>
    <mergeCell ref="H5:H7"/>
    <mergeCell ref="N6:R6"/>
    <mergeCell ref="A13:A18"/>
    <mergeCell ref="A19:A20"/>
    <mergeCell ref="A21:A22"/>
    <mergeCell ref="U5:U8"/>
    <mergeCell ref="I5:I7"/>
    <mergeCell ref="C5:C8"/>
    <mergeCell ref="D5:D8"/>
    <mergeCell ref="E5:E8"/>
    <mergeCell ref="K5:K7"/>
    <mergeCell ref="S5:S7"/>
    <mergeCell ref="T5:T7"/>
    <mergeCell ref="M5:R5"/>
    <mergeCell ref="A25:A26"/>
    <mergeCell ref="A27:A28"/>
    <mergeCell ref="A29:A30"/>
    <mergeCell ref="A31:A32"/>
    <mergeCell ref="A33:A34"/>
    <mergeCell ref="A59:A60"/>
    <mergeCell ref="A53:A54"/>
    <mergeCell ref="A55:A56"/>
    <mergeCell ref="A51:U51"/>
    <mergeCell ref="A35:A36"/>
    <mergeCell ref="A57:A58"/>
    <mergeCell ref="A39:A42"/>
    <mergeCell ref="A47:A48"/>
    <mergeCell ref="A49:A50"/>
    <mergeCell ref="A43:A46"/>
    <mergeCell ref="A37:A38"/>
  </mergeCell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O4" sqref="O4"/>
    </sheetView>
  </sheetViews>
  <sheetFormatPr defaultRowHeight="15" x14ac:dyDescent="0.25"/>
  <cols>
    <col min="1" max="1" width="4.140625" customWidth="1"/>
    <col min="2" max="2" width="17.7109375" customWidth="1"/>
    <col min="3" max="3" width="11.28515625" customWidth="1"/>
    <col min="4" max="4" width="19.5703125" customWidth="1"/>
    <col min="5" max="5" width="8" bestFit="1" customWidth="1"/>
    <col min="6" max="6" width="8.5703125" bestFit="1" customWidth="1"/>
    <col min="7" max="8" width="9.140625" bestFit="1" customWidth="1"/>
    <col min="9" max="9" width="7" customWidth="1"/>
    <col min="10" max="10" width="8" bestFit="1" customWidth="1"/>
    <col min="11" max="11" width="8.5703125" bestFit="1" customWidth="1"/>
    <col min="12" max="12" width="15.7109375" bestFit="1" customWidth="1"/>
    <col min="13" max="13" width="15.85546875" bestFit="1" customWidth="1"/>
    <col min="14" max="14" width="16.570312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8" bestFit="1" customWidth="1"/>
    <col min="262" max="262" width="8.5703125" bestFit="1" customWidth="1"/>
    <col min="263" max="264" width="9.140625" bestFit="1" customWidth="1"/>
    <col min="265" max="265" width="7" customWidth="1"/>
    <col min="266" max="266" width="8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8" bestFit="1" customWidth="1"/>
    <col min="518" max="518" width="8.5703125" bestFit="1" customWidth="1"/>
    <col min="519" max="520" width="9.140625" bestFit="1" customWidth="1"/>
    <col min="521" max="521" width="7" customWidth="1"/>
    <col min="522" max="522" width="8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8" bestFit="1" customWidth="1"/>
    <col min="774" max="774" width="8.5703125" bestFit="1" customWidth="1"/>
    <col min="775" max="776" width="9.140625" bestFit="1" customWidth="1"/>
    <col min="777" max="777" width="7" customWidth="1"/>
    <col min="778" max="778" width="8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8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8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8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8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8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8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8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8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8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8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8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8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8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8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8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8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8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8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8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8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8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8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8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8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8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8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8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8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8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8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8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8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8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8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8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8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8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8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8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8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8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8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8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8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8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8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8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8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8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8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8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8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8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8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8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8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8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8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8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8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8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8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8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8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8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8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8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8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8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8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8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8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8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8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8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8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8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8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8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8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8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8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8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8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8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8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8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8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8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8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8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8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8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8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8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8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8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8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8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8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8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8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8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8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8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8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8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8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8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8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8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8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8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8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8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8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8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8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8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8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1" spans="1:15" ht="63" customHeight="1" x14ac:dyDescent="0.25">
      <c r="J1" s="90" t="s">
        <v>92</v>
      </c>
      <c r="K1" s="91"/>
      <c r="L1" s="91"/>
      <c r="M1" s="91"/>
      <c r="N1" s="91"/>
    </row>
    <row r="2" spans="1:15" ht="22.5" customHeight="1" x14ac:dyDescent="0.25">
      <c r="A2" s="5"/>
      <c r="F2" s="92"/>
      <c r="G2" s="92"/>
      <c r="H2" s="92"/>
      <c r="I2" s="92"/>
      <c r="J2" s="92"/>
      <c r="K2" s="92"/>
      <c r="L2" s="92"/>
      <c r="M2" s="92"/>
      <c r="N2" s="92"/>
    </row>
    <row r="3" spans="1:15" ht="16.5" customHeight="1" x14ac:dyDescent="0.25">
      <c r="A3" s="5"/>
      <c r="F3" s="93"/>
      <c r="G3" s="93"/>
      <c r="H3" s="93"/>
      <c r="I3" s="93"/>
      <c r="J3" s="93"/>
      <c r="K3" s="93"/>
      <c r="L3" s="93"/>
      <c r="M3" s="93"/>
      <c r="N3" s="93"/>
    </row>
    <row r="4" spans="1:15" ht="61.5" customHeight="1" x14ac:dyDescent="0.25">
      <c r="A4" s="94" t="s">
        <v>55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5" ht="39" customHeight="1" x14ac:dyDescent="0.25">
      <c r="A5" s="103" t="s">
        <v>41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s="1" customFormat="1" ht="18" customHeight="1" x14ac:dyDescent="0.25">
      <c r="A6" s="95" t="s">
        <v>0</v>
      </c>
      <c r="B6" s="98" t="s">
        <v>22</v>
      </c>
      <c r="C6" s="99" t="s">
        <v>23</v>
      </c>
      <c r="D6" s="99" t="s">
        <v>3</v>
      </c>
      <c r="E6" s="100" t="s">
        <v>24</v>
      </c>
      <c r="F6" s="101"/>
      <c r="G6" s="101"/>
      <c r="H6" s="101"/>
      <c r="I6" s="102"/>
      <c r="J6" s="98" t="s">
        <v>4</v>
      </c>
      <c r="K6" s="98"/>
      <c r="L6" s="98"/>
      <c r="M6" s="98"/>
      <c r="N6" s="98"/>
    </row>
    <row r="7" spans="1:15" s="1" customFormat="1" ht="56.25" customHeight="1" x14ac:dyDescent="0.25">
      <c r="A7" s="96"/>
      <c r="B7" s="98"/>
      <c r="C7" s="99"/>
      <c r="D7" s="99"/>
      <c r="E7" s="3" t="s">
        <v>25</v>
      </c>
      <c r="F7" s="3" t="s">
        <v>26</v>
      </c>
      <c r="G7" s="3" t="s">
        <v>27</v>
      </c>
      <c r="H7" s="3" t="s">
        <v>28</v>
      </c>
      <c r="I7" s="3" t="s">
        <v>8</v>
      </c>
      <c r="J7" s="3" t="s">
        <v>25</v>
      </c>
      <c r="K7" s="3" t="s">
        <v>29</v>
      </c>
      <c r="L7" s="3" t="s">
        <v>30</v>
      </c>
      <c r="M7" s="3" t="s">
        <v>28</v>
      </c>
      <c r="N7" s="3" t="s">
        <v>8</v>
      </c>
    </row>
    <row r="8" spans="1:15" s="1" customFormat="1" x14ac:dyDescent="0.25">
      <c r="A8" s="97"/>
      <c r="B8" s="98"/>
      <c r="C8" s="6" t="s">
        <v>21</v>
      </c>
      <c r="D8" s="4" t="s">
        <v>16</v>
      </c>
      <c r="E8" s="4" t="s">
        <v>20</v>
      </c>
      <c r="F8" s="4" t="s">
        <v>20</v>
      </c>
      <c r="G8" s="4" t="s">
        <v>20</v>
      </c>
      <c r="H8" s="4" t="s">
        <v>20</v>
      </c>
      <c r="I8" s="4" t="s">
        <v>20</v>
      </c>
      <c r="J8" s="4" t="s">
        <v>17</v>
      </c>
      <c r="K8" s="4" t="s">
        <v>17</v>
      </c>
      <c r="L8" s="4" t="s">
        <v>17</v>
      </c>
      <c r="M8" s="4" t="s">
        <v>17</v>
      </c>
      <c r="N8" s="4" t="s">
        <v>17</v>
      </c>
    </row>
    <row r="9" spans="1:15" s="1" customFormat="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</row>
    <row r="10" spans="1:15" s="1" customFormat="1" ht="60" x14ac:dyDescent="0.25">
      <c r="A10" s="4"/>
      <c r="B10" s="11" t="s">
        <v>58</v>
      </c>
      <c r="C10" s="2">
        <f>SUM(C11:C13)</f>
        <v>12677.710000000001</v>
      </c>
      <c r="D10" s="2">
        <f>SUM(D11:D13)</f>
        <v>579</v>
      </c>
      <c r="E10" s="4">
        <v>0</v>
      </c>
      <c r="F10" s="4">
        <v>0</v>
      </c>
      <c r="G10" s="4">
        <v>0</v>
      </c>
      <c r="H10" s="4">
        <f>SUM(H11:H13)</f>
        <v>19</v>
      </c>
      <c r="I10" s="4">
        <f>SUM(I11:I13)</f>
        <v>19</v>
      </c>
      <c r="J10" s="12"/>
      <c r="K10" s="12"/>
      <c r="L10" s="12"/>
      <c r="M10" s="12">
        <f>SUM(M11:M13)</f>
        <v>32943061</v>
      </c>
      <c r="N10" s="52">
        <f>SUM(N11:N13)</f>
        <v>32943061</v>
      </c>
    </row>
    <row r="11" spans="1:15" s="8" customFormat="1" x14ac:dyDescent="0.25">
      <c r="A11" s="4">
        <v>1</v>
      </c>
      <c r="B11" s="3" t="s">
        <v>44</v>
      </c>
      <c r="C11" s="2">
        <f>'Прил 1'!H12</f>
        <v>3628.05</v>
      </c>
      <c r="D11" s="7">
        <f>'Прил 1'!K12</f>
        <v>162</v>
      </c>
      <c r="E11" s="4">
        <v>0</v>
      </c>
      <c r="F11" s="4">
        <v>0</v>
      </c>
      <c r="G11" s="4">
        <v>0</v>
      </c>
      <c r="H11" s="4">
        <v>3</v>
      </c>
      <c r="I11" s="4">
        <f>SUM(E11:H11)</f>
        <v>3</v>
      </c>
      <c r="J11" s="12"/>
      <c r="K11" s="12"/>
      <c r="L11" s="12"/>
      <c r="M11" s="12">
        <f>'Прил 1'!M12</f>
        <v>9009367</v>
      </c>
      <c r="N11" s="52">
        <f>SUM(J11:M11)</f>
        <v>9009367</v>
      </c>
    </row>
    <row r="12" spans="1:15" s="8" customFormat="1" x14ac:dyDescent="0.25">
      <c r="A12" s="4">
        <v>2</v>
      </c>
      <c r="B12" s="3" t="s">
        <v>53</v>
      </c>
      <c r="C12" s="2">
        <f>'Прил 1'!H24</f>
        <v>5990.3200000000006</v>
      </c>
      <c r="D12" s="7">
        <f>'Прил 1'!K24</f>
        <v>276</v>
      </c>
      <c r="E12" s="4">
        <v>0</v>
      </c>
      <c r="F12" s="4">
        <v>0</v>
      </c>
      <c r="G12" s="4">
        <v>0</v>
      </c>
      <c r="H12" s="4">
        <v>11</v>
      </c>
      <c r="I12" s="4">
        <f>SUM(E12:H12)</f>
        <v>11</v>
      </c>
      <c r="J12" s="12"/>
      <c r="K12" s="12"/>
      <c r="L12" s="12"/>
      <c r="M12" s="12">
        <f>'Прил 1'!M24</f>
        <v>6907919</v>
      </c>
      <c r="N12" s="52">
        <f>SUM(J12:M12)</f>
        <v>6907919</v>
      </c>
    </row>
    <row r="13" spans="1:15" s="8" customFormat="1" x14ac:dyDescent="0.25">
      <c r="A13" s="4">
        <v>3</v>
      </c>
      <c r="B13" s="3" t="s">
        <v>54</v>
      </c>
      <c r="C13" s="2">
        <f>'Прил 1'!H52</f>
        <v>3059.34</v>
      </c>
      <c r="D13" s="7">
        <f>'Прил 1'!K52</f>
        <v>141</v>
      </c>
      <c r="E13" s="4">
        <v>0</v>
      </c>
      <c r="F13" s="4">
        <v>0</v>
      </c>
      <c r="G13" s="4">
        <v>0</v>
      </c>
      <c r="H13" s="4">
        <v>5</v>
      </c>
      <c r="I13" s="4">
        <f>SUM(E13:H13)</f>
        <v>5</v>
      </c>
      <c r="J13" s="12"/>
      <c r="K13" s="12"/>
      <c r="L13" s="12"/>
      <c r="M13" s="12">
        <f>'Прил 1'!M52</f>
        <v>17025775</v>
      </c>
      <c r="N13" s="52">
        <f>SUM(J13:M13)</f>
        <v>17025775</v>
      </c>
      <c r="O13" s="10"/>
    </row>
    <row r="19" spans="1:1" x14ac:dyDescent="0.25">
      <c r="A19" s="9"/>
    </row>
  </sheetData>
  <mergeCells count="11">
    <mergeCell ref="J1:N1"/>
    <mergeCell ref="F2:N2"/>
    <mergeCell ref="F3:N3"/>
    <mergeCell ref="A4:N4"/>
    <mergeCell ref="A6:A8"/>
    <mergeCell ref="B6:B8"/>
    <mergeCell ref="C6:C7"/>
    <mergeCell ref="D6:D7"/>
    <mergeCell ref="E6:I6"/>
    <mergeCell ref="J6:N6"/>
    <mergeCell ref="A5:N5"/>
  </mergeCells>
  <pageMargins left="0.59055118110236227" right="0.59055118110236227" top="1.1811023622047245" bottom="0.78740157480314965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2020-09-03T02:38:12Z</dcterms:modified>
</cp:coreProperties>
</file>